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G:\GS_Teams\Shared\PAwS Team\Guidance Docs\GSA_Proposal Guidance\Budget Templates\"/>
    </mc:Choice>
  </mc:AlternateContent>
  <xr:revisionPtr revIDLastSave="1233" documentId="13_ncr:1_{C3C3156E-81E7-4203-94FC-7DD53AD246E2}" xr6:coauthVersionLast="47" xr6:coauthVersionMax="47" xr10:uidLastSave="{78D63B15-3CB7-48D5-B13F-A6BE6C1ACBCA}"/>
  <bookViews>
    <workbookView xWindow="-120" yWindow="-120" windowWidth="29040" windowHeight="15840" xr2:uid="{00000000-000D-0000-FFFF-FFFF00000000}"/>
  </bookViews>
  <sheets>
    <sheet name="Indiana University" sheetId="5" r:id="rId1"/>
    <sheet name="Additional Calculations" sheetId="2" r:id="rId2"/>
    <sheet name="summer dates" sheetId="6" state="hidden" r:id="rId3"/>
  </sheets>
  <definedNames>
    <definedName name="nopay" comment="dates 9-month appointments receive no academic pay">'summer dates'!$B$1:$B$366</definedName>
    <definedName name="nosumm" comment="dates of no effort for 9-month appointments">'summer dates'!$A$1:$A$546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J10" i="5"/>
  <c r="J11" i="5"/>
  <c r="J12" i="5"/>
  <c r="J13" i="5"/>
  <c r="J14" i="5"/>
  <c r="J8" i="5"/>
  <c r="G4" i="5"/>
  <c r="I9" i="5"/>
  <c r="J9" i="5" s="1"/>
  <c r="I10" i="5"/>
  <c r="I11" i="5"/>
  <c r="I12" i="5"/>
  <c r="I13" i="5"/>
  <c r="I14" i="5"/>
  <c r="G9" i="5"/>
  <c r="G10" i="5"/>
  <c r="G11" i="5"/>
  <c r="G12" i="5"/>
  <c r="G13" i="5"/>
  <c r="G14" i="5"/>
  <c r="H9" i="5"/>
  <c r="H10" i="5"/>
  <c r="H11" i="5"/>
  <c r="H12" i="5"/>
  <c r="H13" i="5"/>
  <c r="H14" i="5"/>
  <c r="H8" i="5"/>
  <c r="I8" i="5"/>
  <c r="G8" i="5"/>
  <c r="I5" i="5"/>
  <c r="I41" i="5" s="1"/>
  <c r="G5" i="5"/>
  <c r="G41" i="5" s="1"/>
  <c r="I13" i="2"/>
  <c r="F18" i="5" l="1"/>
  <c r="F19" i="5"/>
  <c r="F20" i="5"/>
  <c r="F21" i="5"/>
  <c r="I21" i="5" s="1"/>
  <c r="F22" i="5"/>
  <c r="F23" i="5"/>
  <c r="F17" i="5"/>
  <c r="I17" i="5" s="1"/>
  <c r="G42" i="5" l="1"/>
  <c r="G18" i="5"/>
  <c r="I42" i="5" l="1"/>
  <c r="A18" i="5"/>
  <c r="B18" i="5"/>
  <c r="A19" i="5"/>
  <c r="B19" i="5"/>
  <c r="A20" i="5"/>
  <c r="B20" i="5"/>
  <c r="A21" i="5"/>
  <c r="B21" i="5"/>
  <c r="A22" i="5"/>
  <c r="B22" i="5"/>
  <c r="A23" i="5"/>
  <c r="B23" i="5"/>
  <c r="B17" i="5"/>
  <c r="A17" i="5"/>
  <c r="C49" i="2"/>
  <c r="D49" i="2" s="1"/>
  <c r="C48" i="2"/>
  <c r="D48" i="2" s="1"/>
  <c r="C47" i="2"/>
  <c r="D47" i="2" s="1"/>
  <c r="C46" i="2"/>
  <c r="D46" i="2" s="1"/>
  <c r="C45" i="2"/>
  <c r="D45" i="2" s="1"/>
  <c r="C44" i="2"/>
  <c r="B44" i="2"/>
  <c r="C43" i="2"/>
  <c r="D43" i="2" s="1"/>
  <c r="C42" i="2"/>
  <c r="D42" i="2" s="1"/>
  <c r="C41" i="2"/>
  <c r="D41" i="2" s="1"/>
  <c r="C40" i="2"/>
  <c r="D40" i="2" s="1"/>
  <c r="C39" i="2"/>
  <c r="B39" i="2"/>
  <c r="C38" i="2"/>
  <c r="D38" i="2" s="1"/>
  <c r="C37" i="2"/>
  <c r="D37" i="2" s="1"/>
  <c r="C36" i="2"/>
  <c r="D36" i="2" s="1"/>
  <c r="C35" i="2"/>
  <c r="D35" i="2" s="1"/>
  <c r="D29" i="2"/>
  <c r="D28" i="2"/>
  <c r="D27" i="2"/>
  <c r="D26" i="2"/>
  <c r="C25" i="2"/>
  <c r="D25" i="2" s="1"/>
  <c r="D24" i="2"/>
  <c r="D23" i="2"/>
  <c r="D22" i="2"/>
  <c r="B17" i="2"/>
  <c r="C15" i="2" s="1"/>
  <c r="D15" i="2" s="1"/>
  <c r="I14" i="2"/>
  <c r="E8" i="2"/>
  <c r="I23" i="5" l="1"/>
  <c r="G23" i="5"/>
  <c r="I22" i="5"/>
  <c r="G22" i="5"/>
  <c r="G21" i="5"/>
  <c r="I20" i="5"/>
  <c r="G20" i="5"/>
  <c r="I19" i="5"/>
  <c r="G19" i="5"/>
  <c r="I18" i="5"/>
  <c r="C16" i="2"/>
  <c r="D30" i="2"/>
  <c r="F15" i="2"/>
  <c r="D16" i="2" l="1"/>
  <c r="F16" i="2" s="1"/>
  <c r="K42" i="5"/>
  <c r="D17" i="2" l="1"/>
  <c r="K50" i="5"/>
  <c r="K49" i="5"/>
  <c r="I51" i="5"/>
  <c r="G51" i="5"/>
  <c r="I35" i="5"/>
  <c r="G35" i="5"/>
  <c r="I30" i="5"/>
  <c r="G30" i="5"/>
  <c r="K51" i="5" l="1"/>
  <c r="I24" i="5" l="1"/>
  <c r="K45" i="5"/>
  <c r="K44" i="5"/>
  <c r="K43" i="5"/>
  <c r="K40" i="5"/>
  <c r="K39" i="5"/>
  <c r="K38" i="5"/>
  <c r="K34" i="5"/>
  <c r="K33" i="5"/>
  <c r="K29" i="5"/>
  <c r="K28" i="5"/>
  <c r="G46" i="5" l="1"/>
  <c r="K30" i="5"/>
  <c r="K35" i="5"/>
  <c r="K13" i="5"/>
  <c r="K12" i="5"/>
  <c r="K41" i="5" l="1"/>
  <c r="K46" i="5" s="1"/>
  <c r="I46" i="5"/>
  <c r="K20" i="5"/>
  <c r="K18" i="5"/>
  <c r="K23" i="5"/>
  <c r="K11" i="5"/>
  <c r="K14" i="5"/>
  <c r="K9" i="5"/>
  <c r="J15" i="5"/>
  <c r="K10" i="5"/>
  <c r="K22" i="5"/>
  <c r="K19" i="5" l="1"/>
  <c r="I25" i="5" l="1"/>
  <c r="I52" i="5" s="1"/>
  <c r="I54" i="5" s="1"/>
  <c r="K21" i="5"/>
  <c r="I55" i="5" l="1"/>
  <c r="H15" i="5"/>
  <c r="G17" i="5" l="1"/>
  <c r="K8" i="5"/>
  <c r="K15" i="5" s="1"/>
  <c r="G24" i="5" l="1"/>
  <c r="K17" i="5"/>
  <c r="K24" i="5" s="1"/>
  <c r="K25" i="5" l="1"/>
  <c r="K52" i="5" s="1"/>
  <c r="G25" i="5"/>
  <c r="G52" i="5" s="1"/>
  <c r="G54" i="5"/>
  <c r="G55" i="5" s="1"/>
  <c r="K54" i="5"/>
  <c r="K5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O'Donnell, Stephen</author>
    <author>Rotz, Sara Catherine</author>
    <author>Sara Rotz</author>
  </authors>
  <commentList>
    <comment ref="P1" authorId="0" shapeId="0" xr:uid="{5718452D-B582-4A72-8373-E43E2AA99EA7}">
      <text>
        <r>
          <rPr>
            <sz val="10"/>
            <rFont val="Arial"/>
          </rPr>
          <t>Salary Inflation calculations assume that "Period 2" is the second year of the project</t>
        </r>
      </text>
    </comment>
    <comment ref="C6" authorId="1" shapeId="0" xr:uid="{00000000-0006-0000-0000-000001000000}">
      <text>
        <r>
          <rPr>
            <sz val="9"/>
            <color indexed="81"/>
            <rFont val="Tahoma"/>
            <family val="2"/>
          </rPr>
          <t>Select appointment type 
calender (12 mo)
academic (9 mo)
summer (3 mo)
grad (6 mo)</t>
        </r>
      </text>
    </comment>
    <comment ref="D6" authorId="2" shapeId="0" xr:uid="{00000000-0006-0000-0000-000002000000}">
      <text>
        <r>
          <rPr>
            <sz val="9"/>
            <color indexed="81"/>
            <rFont val="Tahoma"/>
            <family val="2"/>
          </rPr>
          <t>For 9 &amp; 12 month and summer appointments, enter % FTE as a decimal number.
For Graduate Students enter number of students (Full Year Effort = 1 student)
For Hourly enter the number of hours per year.</t>
        </r>
      </text>
    </comment>
    <comment ref="F6" authorId="2" shapeId="0" xr:uid="{00000000-0006-0000-0000-000003000000}">
      <text>
        <r>
          <rPr>
            <sz val="9"/>
            <color indexed="81"/>
            <rFont val="Tahoma"/>
            <family val="2"/>
          </rPr>
          <t>For Hourly, put per hour wage in base salary line.
For all others include year 1 base salary</t>
        </r>
      </text>
    </comment>
    <comment ref="C16" authorId="2" shapeId="0" xr:uid="{00000000-0006-0000-0000-000004000000}">
      <text>
        <r>
          <rPr>
            <sz val="9"/>
            <color indexed="81"/>
            <rFont val="Tahoma"/>
            <family val="2"/>
          </rPr>
          <t>Select Fringe Rate based on types found on IU Rates Website: 
https://research.iu.edu/funding-proposals/proposals/budgets/rates.html</t>
        </r>
      </text>
    </comment>
    <comment ref="C41" authorId="2" shapeId="0" xr:uid="{00000000-0006-0000-0000-000005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F41" authorId="2" shapeId="0" xr:uid="{00000000-0006-0000-0000-000006000000}">
      <text>
        <r>
          <rPr>
            <sz val="9"/>
            <color indexed="81"/>
            <rFont val="Tahoma"/>
            <family val="2"/>
          </rPr>
          <t>Enter current grad student fee remission rate in this cell if using grad students.</t>
        </r>
      </text>
    </comment>
    <comment ref="C42" authorId="2" shapeId="0" xr:uid="{00000000-0006-0000-0000-000007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F42" authorId="2" shapeId="0" xr:uid="{00000000-0006-0000-0000-000008000000}">
      <text>
        <r>
          <rPr>
            <sz val="9"/>
            <color indexed="81"/>
            <rFont val="Tahoma"/>
            <family val="2"/>
          </rPr>
          <t>Enter current grad student fee remission rate in this cell if using grad students.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Newsom, Kevin J</author>
  </authors>
  <commentList>
    <comment ref="E13" authorId="0" shapeId="0" xr:uid="{00000000-0006-0000-0100-000001000000}">
      <text>
        <r>
          <rPr>
            <sz val="9"/>
            <color indexed="81"/>
            <rFont val="Tahoma"/>
            <family val="2"/>
          </rPr>
          <t>Enter Current NIH Salary Cap based on appt type</t>
        </r>
      </text>
    </comment>
    <comment ref="B15" authorId="0" shapeId="0" xr:uid="{00000000-0006-0000-0100-000002000000}">
      <text>
        <r>
          <rPr>
            <sz val="9"/>
            <color indexed="81"/>
            <rFont val="Tahoma"/>
            <family val="2"/>
          </rPr>
          <t>Enter IU Salary</t>
        </r>
      </text>
    </comment>
    <comment ref="D15" authorId="0" shapeId="0" xr:uid="{00000000-0006-0000-0100-000003000000}">
      <text>
        <r>
          <rPr>
            <sz val="9"/>
            <color indexed="81"/>
            <rFont val="Tahoma"/>
            <family val="2"/>
          </rPr>
          <t>Enter in column J of IU Budget the adjusted IU Salary Rate</t>
        </r>
      </text>
    </comment>
    <comment ref="E15" authorId="0" shapeId="0" xr:uid="{00000000-0006-0000-0100-000004000000}">
      <text>
        <r>
          <rPr>
            <sz val="9"/>
            <color indexed="81"/>
            <rFont val="Tahoma"/>
            <family val="2"/>
          </rPr>
          <t>Enter % effort on this project</t>
        </r>
      </text>
    </comment>
    <comment ref="B1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IUHP Salary </t>
        </r>
      </text>
    </comment>
    <comment ref="D16" authorId="0" shapeId="0" xr:uid="{00000000-0006-0000-0100-000006000000}">
      <text>
        <r>
          <rPr>
            <sz val="9"/>
            <color indexed="81"/>
            <rFont val="Tahoma"/>
            <family val="2"/>
          </rPr>
          <t>Enter in column J of IU Budget the adjusted IUHP
Salary Rate</t>
        </r>
      </text>
    </comment>
    <comment ref="E16" authorId="0" shapeId="0" xr:uid="{00000000-0006-0000-0100-000007000000}">
      <text>
        <r>
          <rPr>
            <sz val="9"/>
            <color indexed="81"/>
            <rFont val="Tahoma"/>
            <family val="2"/>
          </rPr>
          <t>Enter % effort on this project.</t>
        </r>
      </text>
    </comment>
  </commentList>
</comments>
</file>

<file path=xl/sharedStrings.xml><?xml version="1.0" encoding="utf-8"?>
<sst xmlns="http://schemas.openxmlformats.org/spreadsheetml/2006/main" count="121" uniqueCount="106">
  <si>
    <t>Project Title:</t>
  </si>
  <si>
    <t>Salary Inflation Rate</t>
  </si>
  <si>
    <t>Revision Date:</t>
  </si>
  <si>
    <t xml:space="preserve">PI: </t>
  </si>
  <si>
    <t>Grad Student Fringe Inflation Rate</t>
  </si>
  <si>
    <t>Start Date</t>
  </si>
  <si>
    <t>Period</t>
  </si>
  <si>
    <t>Totals</t>
  </si>
  <si>
    <t>Graduate Student Tuition Inflation Rate</t>
  </si>
  <si>
    <t>End Date</t>
  </si>
  <si>
    <t>Please do not edit gray cells</t>
  </si>
  <si>
    <t>months</t>
  </si>
  <si>
    <t>Name</t>
  </si>
  <si>
    <t>Role</t>
  </si>
  <si>
    <t>Appt Type</t>
  </si>
  <si>
    <t>Effort (FTE)</t>
  </si>
  <si>
    <t>Base Salary</t>
  </si>
  <si>
    <t>Person Months</t>
  </si>
  <si>
    <t>Salary Request</t>
  </si>
  <si>
    <t>Salaries &amp; Wages</t>
  </si>
  <si>
    <t>period 1</t>
  </si>
  <si>
    <t>period 2</t>
  </si>
  <si>
    <t>Principal Investigator</t>
  </si>
  <si>
    <t>Subtotal Salaries &amp; Wages</t>
  </si>
  <si>
    <t>Fringe Benefits</t>
  </si>
  <si>
    <t>Type</t>
  </si>
  <si>
    <t>Rate</t>
  </si>
  <si>
    <t>Subtotal Fringe Benefits</t>
  </si>
  <si>
    <t>TOTAL SALARIES &amp; FRINGE BENEFITS</t>
  </si>
  <si>
    <t>Equipment</t>
  </si>
  <si>
    <t>Description</t>
  </si>
  <si>
    <t>Subtotal Equipment</t>
  </si>
  <si>
    <t>Travel</t>
  </si>
  <si>
    <t>Domestic Travel</t>
  </si>
  <si>
    <t>Foreign Travel</t>
  </si>
  <si>
    <t>Subtotal Travel</t>
  </si>
  <si>
    <t>Other Direct Costs</t>
  </si>
  <si>
    <t>Materials and Supplies</t>
  </si>
  <si>
    <t>Publications</t>
  </si>
  <si>
    <t>Consultants</t>
  </si>
  <si>
    <t>Graduate student fee remissions</t>
  </si>
  <si>
    <t>FTE</t>
  </si>
  <si>
    <t>Laboratory Computer/Software</t>
  </si>
  <si>
    <t>Printing costs</t>
  </si>
  <si>
    <t xml:space="preserve">Other: </t>
  </si>
  <si>
    <t>Subtotal Other Direct Costs</t>
  </si>
  <si>
    <t>Subaward Costs</t>
  </si>
  <si>
    <t xml:space="preserve">Subrecipient 1 </t>
  </si>
  <si>
    <t>Direct Costs</t>
  </si>
  <si>
    <t>Indirect Costs</t>
  </si>
  <si>
    <t>Total Costs</t>
  </si>
  <si>
    <t>TOTAL DIRECT COSTS</t>
  </si>
  <si>
    <t xml:space="preserve">TOTAL INDIRECT COST </t>
  </si>
  <si>
    <t xml:space="preserve">  of Total Costs</t>
  </si>
  <si>
    <t>TOTAL PROJECT COSTS</t>
  </si>
  <si>
    <t>Appointment Type</t>
  </si>
  <si>
    <t>Fringe Rates</t>
  </si>
  <si>
    <t>12-month</t>
  </si>
  <si>
    <t>9-month</t>
  </si>
  <si>
    <t>summer</t>
  </si>
  <si>
    <t>grad</t>
  </si>
  <si>
    <t>hourly</t>
  </si>
  <si>
    <t>academic</t>
  </si>
  <si>
    <t>Base Salary Calculator Based on Fiscal Year (FY)</t>
  </si>
  <si>
    <t>professional</t>
  </si>
  <si>
    <t>Inflation Factor</t>
  </si>
  <si>
    <t>% Percent</t>
  </si>
  <si>
    <t>non-exempt staff</t>
  </si>
  <si>
    <t>Current FY Start Date</t>
  </si>
  <si>
    <t>(MM/DD/YY)</t>
  </si>
  <si>
    <t>iuhmg</t>
  </si>
  <si>
    <t>Current Fiscal Year Salary</t>
  </si>
  <si>
    <t>$ Dollars</t>
  </si>
  <si>
    <t>supp pay</t>
  </si>
  <si>
    <t>Proposal/Salary Start Date</t>
  </si>
  <si>
    <t>Annual Amount for Proposal</t>
  </si>
  <si>
    <t>hourly &gt;900</t>
  </si>
  <si>
    <t>hourly &lt; 900</t>
  </si>
  <si>
    <t>student</t>
  </si>
  <si>
    <t>IU &amp; IUHP Combined NIH Salary Cap Calculation</t>
  </si>
  <si>
    <t>NIH Salary Cap</t>
  </si>
  <si>
    <t>NIH Cap    =</t>
  </si>
  <si>
    <t>Calendar</t>
  </si>
  <si>
    <t>% of Total</t>
  </si>
  <si>
    <t>Cap Salary</t>
  </si>
  <si>
    <t xml:space="preserve">Effort </t>
  </si>
  <si>
    <t>Req. Salary</t>
  </si>
  <si>
    <t>Academic</t>
  </si>
  <si>
    <t>IU Salary</t>
  </si>
  <si>
    <t>IUHP Salary</t>
  </si>
  <si>
    <t xml:space="preserve">Total </t>
  </si>
  <si>
    <t>Travel Calculations</t>
  </si>
  <si>
    <t>QTY</t>
  </si>
  <si>
    <t>Total</t>
  </si>
  <si>
    <t>Lodging</t>
  </si>
  <si>
    <t>Per diem (first and last day)</t>
  </si>
  <si>
    <t>Per diem (full days)</t>
  </si>
  <si>
    <t>Mileage to/from airport</t>
  </si>
  <si>
    <t>Airfare</t>
  </si>
  <si>
    <t>Registration</t>
  </si>
  <si>
    <t>Airport parking</t>
  </si>
  <si>
    <t>Taxi/Subway</t>
  </si>
  <si>
    <t>Summer Salary FTE</t>
  </si>
  <si>
    <t>Weeks</t>
  </si>
  <si>
    <t>% FTE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</si>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</sst>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00"/>
    <numFmt numFmtId="169" formatCode="mm/dd/yy;@"/>
  </numFmts>
  <fonts count="2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i/>
      <sz val="8"/>
      <color theme="0"/>
      <name val="Arial"/>
      <family val="2"/>
    </font>
    <font>
      <b/>
      <u/>
      <sz val="10"/>
      <color theme="10"/>
      <name val="Arial"/>
      <family val="2"/>
    </font>
    <font>
      <b/>
      <sz val="10"/>
      <color rgb="FFC0000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9FC"/>
        <bgColor indexed="64"/>
      </patternFill>
    </fill>
  </fills>
  <borders count="1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medium">
        <color rgb="FF000000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auto="1"/>
      </top>
      <bottom style="thin">
        <color theme="0" tint="-0.34998626667073579"/>
      </bottom>
      <diagonal/>
    </border>
    <border>
      <left style="medium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theme="0" tint="-0.34998626667073579"/>
      </bottom>
      <diagonal/>
    </border>
    <border>
      <left style="medium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medium">
        <color rgb="FF000000"/>
      </right>
      <top style="thin">
        <color theme="0" tint="-0.34998626667073579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theme="0" tint="-0.34998626667073579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theme="0" tint="-0.34998626667073579"/>
      </left>
      <right style="medium">
        <color rgb="FF000000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auto="1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theme="0" tint="-0.34998626667073579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rgb="FF000000"/>
      </right>
      <top style="thin">
        <color theme="0" tint="-0.34998626667073579"/>
      </top>
      <bottom/>
      <diagonal/>
    </border>
    <border>
      <left/>
      <right style="medium">
        <color rgb="FF000000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wrapText="1" indent="1"/>
      <protection locked="0"/>
    </xf>
    <xf numFmtId="167" fontId="0" fillId="0" borderId="0" xfId="1" applyNumberFormat="1" applyFont="1" applyProtection="1">
      <protection locked="0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44" fontId="2" fillId="2" borderId="26" xfId="1" applyFont="1" applyFill="1" applyBorder="1" applyProtection="1">
      <protection locked="0"/>
    </xf>
    <xf numFmtId="10" fontId="0" fillId="0" borderId="28" xfId="0" applyNumberFormat="1" applyBorder="1" applyProtection="1">
      <protection locked="0"/>
    </xf>
    <xf numFmtId="167" fontId="0" fillId="0" borderId="28" xfId="1" applyNumberFormat="1" applyFont="1" applyFill="1" applyBorder="1" applyProtection="1">
      <protection locked="0"/>
    </xf>
    <xf numFmtId="167" fontId="0" fillId="2" borderId="28" xfId="1" applyNumberFormat="1" applyFont="1" applyFill="1" applyBorder="1" applyProtection="1">
      <protection locked="0"/>
    </xf>
    <xf numFmtId="0" fontId="2" fillId="2" borderId="34" xfId="0" applyFont="1" applyFill="1" applyBorder="1" applyProtection="1">
      <protection locked="0"/>
    </xf>
    <xf numFmtId="167" fontId="0" fillId="2" borderId="35" xfId="1" applyNumberFormat="1" applyFont="1" applyFill="1" applyBorder="1" applyProtection="1">
      <protection locked="0"/>
    </xf>
    <xf numFmtId="44" fontId="2" fillId="0" borderId="0" xfId="1" applyFont="1" applyFill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 wrapText="1" indent="1"/>
      <protection locked="0"/>
    </xf>
    <xf numFmtId="0" fontId="2" fillId="0" borderId="39" xfId="0" applyFont="1" applyBorder="1" applyAlignment="1" applyProtection="1">
      <alignment horizontal="left" wrapText="1" indent="1"/>
      <protection locked="0"/>
    </xf>
    <xf numFmtId="0" fontId="2" fillId="0" borderId="9" xfId="0" applyFont="1" applyBorder="1" applyAlignment="1" applyProtection="1">
      <alignment horizontal="left" wrapText="1" indent="1"/>
      <protection locked="0"/>
    </xf>
    <xf numFmtId="0" fontId="2" fillId="0" borderId="18" xfId="0" applyFont="1" applyBorder="1" applyAlignment="1" applyProtection="1">
      <alignment horizontal="left" wrapText="1" indent="1"/>
      <protection locked="0"/>
    </xf>
    <xf numFmtId="167" fontId="0" fillId="0" borderId="27" xfId="1" applyNumberFormat="1" applyFont="1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3" fontId="2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9" fontId="0" fillId="0" borderId="0" xfId="0" applyNumberForma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wrapText="1"/>
      <protection locked="0"/>
    </xf>
    <xf numFmtId="2" fontId="2" fillId="0" borderId="20" xfId="0" quotePrefix="1" applyNumberFormat="1" applyFont="1" applyBorder="1" applyAlignment="1" applyProtection="1">
      <alignment horizontal="center" wrapText="1"/>
      <protection locked="0"/>
    </xf>
    <xf numFmtId="2" fontId="2" fillId="0" borderId="22" xfId="0" quotePrefix="1" applyNumberFormat="1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10" fontId="0" fillId="0" borderId="0" xfId="0" applyNumberFormat="1" applyProtection="1">
      <protection locked="0"/>
    </xf>
    <xf numFmtId="10" fontId="0" fillId="0" borderId="7" xfId="2" applyNumberFormat="1" applyFont="1" applyBorder="1" applyProtection="1">
      <protection locked="0"/>
    </xf>
    <xf numFmtId="10" fontId="0" fillId="2" borderId="14" xfId="0" applyNumberFormat="1" applyFill="1" applyBorder="1" applyAlignment="1" applyProtection="1">
      <alignment horizontal="right"/>
      <protection locked="0"/>
    </xf>
    <xf numFmtId="169" fontId="2" fillId="0" borderId="0" xfId="0" applyNumberFormat="1" applyFont="1" applyProtection="1">
      <protection locked="0"/>
    </xf>
    <xf numFmtId="10" fontId="0" fillId="2" borderId="16" xfId="0" applyNumberFormat="1" applyFill="1" applyBorder="1" applyAlignment="1" applyProtection="1">
      <alignment horizontal="right"/>
      <protection locked="0"/>
    </xf>
    <xf numFmtId="167" fontId="0" fillId="0" borderId="0" xfId="1" applyNumberFormat="1" applyFont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2" fillId="0" borderId="41" xfId="0" applyFont="1" applyBorder="1" applyProtection="1">
      <protection locked="0"/>
    </xf>
    <xf numFmtId="167" fontId="0" fillId="0" borderId="43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0" fontId="2" fillId="0" borderId="44" xfId="0" applyFont="1" applyBorder="1" applyProtection="1">
      <protection locked="0"/>
    </xf>
    <xf numFmtId="167" fontId="0" fillId="0" borderId="46" xfId="1" applyNumberFormat="1" applyFont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11" xfId="0" quotePrefix="1" applyFont="1" applyFill="1" applyBorder="1" applyAlignment="1" applyProtection="1">
      <alignment horizontal="center"/>
      <protection locked="0"/>
    </xf>
    <xf numFmtId="0" fontId="2" fillId="2" borderId="0" xfId="0" quotePrefix="1" applyFont="1" applyFill="1" applyAlignment="1" applyProtection="1">
      <alignment horizont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32" xfId="0" applyFont="1" applyFill="1" applyBorder="1" applyAlignment="1" applyProtection="1">
      <alignment wrapText="1"/>
      <protection locked="0"/>
    </xf>
    <xf numFmtId="166" fontId="2" fillId="0" borderId="29" xfId="0" applyNumberFormat="1" applyFont="1" applyBorder="1" applyAlignment="1" applyProtection="1">
      <alignment horizontal="center" wrapText="1"/>
      <protection locked="0"/>
    </xf>
    <xf numFmtId="0" fontId="2" fillId="0" borderId="29" xfId="0" applyFont="1" applyBorder="1" applyAlignment="1" applyProtection="1">
      <alignment horizontal="center" wrapText="1"/>
      <protection locked="0"/>
    </xf>
    <xf numFmtId="166" fontId="0" fillId="0" borderId="33" xfId="0" applyNumberFormat="1" applyBorder="1" applyProtection="1">
      <protection locked="0"/>
    </xf>
    <xf numFmtId="0" fontId="2" fillId="2" borderId="34" xfId="0" applyFont="1" applyFill="1" applyBorder="1" applyAlignment="1" applyProtection="1">
      <alignment wrapText="1"/>
      <protection locked="0"/>
    </xf>
    <xf numFmtId="166" fontId="2" fillId="0" borderId="28" xfId="0" applyNumberFormat="1" applyFont="1" applyBorder="1" applyAlignment="1" applyProtection="1">
      <alignment horizontal="center" wrapText="1"/>
      <protection locked="0"/>
    </xf>
    <xf numFmtId="0" fontId="2" fillId="0" borderId="28" xfId="0" applyFont="1" applyBorder="1" applyAlignment="1" applyProtection="1">
      <alignment horizontal="center" wrapText="1"/>
      <protection locked="0"/>
    </xf>
    <xf numFmtId="166" fontId="0" fillId="0" borderId="35" xfId="0" applyNumberFormat="1" applyBorder="1" applyProtection="1">
      <protection locked="0"/>
    </xf>
    <xf numFmtId="0" fontId="2" fillId="2" borderId="36" xfId="0" applyFont="1" applyFill="1" applyBorder="1" applyAlignment="1" applyProtection="1">
      <alignment wrapText="1"/>
      <protection locked="0"/>
    </xf>
    <xf numFmtId="166" fontId="2" fillId="0" borderId="30" xfId="0" applyNumberFormat="1" applyFont="1" applyBorder="1" applyAlignment="1" applyProtection="1">
      <alignment horizontal="center" wrapText="1"/>
      <protection locked="0"/>
    </xf>
    <xf numFmtId="0" fontId="2" fillId="0" borderId="30" xfId="0" applyFont="1" applyBorder="1" applyAlignment="1" applyProtection="1">
      <alignment horizontal="center" wrapText="1"/>
      <protection locked="0"/>
    </xf>
    <xf numFmtId="166" fontId="0" fillId="0" borderId="37" xfId="0" applyNumberFormat="1" applyBorder="1" applyProtection="1"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42" xfId="0" quotePrefix="1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wrapText="1"/>
      <protection locked="0"/>
    </xf>
    <xf numFmtId="168" fontId="2" fillId="0" borderId="28" xfId="2" applyNumberFormat="1" applyFont="1" applyBorder="1" applyAlignment="1" applyProtection="1">
      <alignment horizontal="center" wrapText="1"/>
      <protection locked="0"/>
    </xf>
    <xf numFmtId="2" fontId="0" fillId="0" borderId="35" xfId="0" applyNumberFormat="1" applyBorder="1" applyProtection="1">
      <protection locked="0"/>
    </xf>
    <xf numFmtId="2" fontId="2" fillId="0" borderId="34" xfId="0" applyNumberFormat="1" applyFont="1" applyBorder="1" applyAlignment="1" applyProtection="1">
      <alignment wrapText="1"/>
      <protection locked="0"/>
    </xf>
    <xf numFmtId="0" fontId="2" fillId="0" borderId="44" xfId="0" applyFont="1" applyBorder="1" applyAlignment="1" applyProtection="1">
      <alignment wrapText="1"/>
      <protection locked="0"/>
    </xf>
    <xf numFmtId="168" fontId="2" fillId="0" borderId="45" xfId="2" applyNumberFormat="1" applyFont="1" applyBorder="1" applyAlignment="1" applyProtection="1">
      <alignment horizontal="center" wrapText="1"/>
      <protection locked="0"/>
    </xf>
    <xf numFmtId="2" fontId="0" fillId="0" borderId="46" xfId="0" applyNumberFormat="1" applyBorder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167" fontId="4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3" fontId="3" fillId="0" borderId="12" xfId="0" applyNumberFormat="1" applyFont="1" applyBorder="1" applyAlignment="1" applyProtection="1">
      <alignment horizontal="right"/>
      <protection locked="0"/>
    </xf>
    <xf numFmtId="10" fontId="14" fillId="0" borderId="0" xfId="0" applyNumberFormat="1" applyFont="1" applyAlignment="1" applyProtection="1">
      <alignment horizontal="left" indent="1"/>
      <protection locked="0"/>
    </xf>
    <xf numFmtId="0" fontId="2" fillId="6" borderId="20" xfId="0" applyFont="1" applyFill="1" applyBorder="1" applyAlignment="1" applyProtection="1">
      <alignment horizontal="left" wrapText="1" indent="1"/>
      <protection locked="0"/>
    </xf>
    <xf numFmtId="0" fontId="0" fillId="6" borderId="2" xfId="0" applyFill="1" applyBorder="1" applyAlignment="1" applyProtection="1">
      <alignment horizontal="left" wrapText="1" indent="1"/>
      <protection locked="0"/>
    </xf>
    <xf numFmtId="0" fontId="2" fillId="6" borderId="21" xfId="0" applyFont="1" applyFill="1" applyBorder="1" applyAlignment="1" applyProtection="1">
      <alignment horizontal="left" wrapText="1" indent="1"/>
      <protection locked="0"/>
    </xf>
    <xf numFmtId="3" fontId="0" fillId="6" borderId="12" xfId="0" applyNumberFormat="1" applyFill="1" applyBorder="1" applyAlignment="1" applyProtection="1">
      <alignment horizontal="right"/>
      <protection locked="0"/>
    </xf>
    <xf numFmtId="3" fontId="2" fillId="6" borderId="12" xfId="0" applyNumberFormat="1" applyFont="1" applyFill="1" applyBorder="1" applyAlignment="1" applyProtection="1">
      <alignment horizontal="right"/>
      <protection locked="0"/>
    </xf>
    <xf numFmtId="0" fontId="0" fillId="6" borderId="20" xfId="0" applyFill="1" applyBorder="1" applyAlignment="1" applyProtection="1">
      <alignment horizontal="left" wrapText="1" indent="1"/>
      <protection locked="0"/>
    </xf>
    <xf numFmtId="0" fontId="0" fillId="6" borderId="22" xfId="0" applyFill="1" applyBorder="1" applyAlignment="1" applyProtection="1">
      <alignment horizontal="left" wrapText="1" indent="1"/>
      <protection locked="0"/>
    </xf>
    <xf numFmtId="0" fontId="2" fillId="6" borderId="22" xfId="0" applyFont="1" applyFill="1" applyBorder="1" applyAlignment="1" applyProtection="1">
      <alignment horizontal="left" wrapText="1" indent="1"/>
      <protection locked="0"/>
    </xf>
    <xf numFmtId="0" fontId="2" fillId="5" borderId="20" xfId="0" applyFont="1" applyFill="1" applyBorder="1" applyAlignment="1" applyProtection="1">
      <alignment horizontal="left" wrapText="1" indent="1"/>
      <protection locked="0"/>
    </xf>
    <xf numFmtId="0" fontId="2" fillId="5" borderId="22" xfId="0" applyFont="1" applyFill="1" applyBorder="1" applyAlignment="1" applyProtection="1">
      <alignment horizontal="left" wrapText="1" indent="1"/>
      <protection locked="0"/>
    </xf>
    <xf numFmtId="0" fontId="2" fillId="5" borderId="40" xfId="0" applyFont="1" applyFill="1" applyBorder="1" applyAlignment="1" applyProtection="1">
      <alignment horizontal="left" wrapText="1" indent="1"/>
      <protection locked="0"/>
    </xf>
    <xf numFmtId="0" fontId="0" fillId="5" borderId="20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10" fillId="8" borderId="4" xfId="0" applyFont="1" applyFill="1" applyBorder="1" applyAlignment="1" applyProtection="1">
      <alignment horizontal="left"/>
      <protection locked="0"/>
    </xf>
    <xf numFmtId="0" fontId="8" fillId="8" borderId="4" xfId="0" applyFont="1" applyFill="1" applyBorder="1" applyAlignment="1" applyProtection="1">
      <alignment horizontal="center" wrapText="1"/>
      <protection locked="0"/>
    </xf>
    <xf numFmtId="3" fontId="5" fillId="9" borderId="4" xfId="3" applyNumberFormat="1" applyFill="1" applyBorder="1" applyAlignment="1" applyProtection="1">
      <alignment horizontal="right" wrapText="1"/>
      <protection locked="0"/>
    </xf>
    <xf numFmtId="10" fontId="2" fillId="9" borderId="4" xfId="2" applyNumberFormat="1" applyFont="1" applyFill="1" applyBorder="1" applyAlignment="1" applyProtection="1">
      <alignment wrapText="1"/>
      <protection locked="0"/>
    </xf>
    <xf numFmtId="0" fontId="6" fillId="0" borderId="66" xfId="0" applyFont="1" applyBorder="1" applyAlignment="1" applyProtection="1">
      <alignment horizontal="left" wrapText="1" indent="1"/>
      <protection locked="0"/>
    </xf>
    <xf numFmtId="0" fontId="6" fillId="0" borderId="67" xfId="0" applyFont="1" applyBorder="1" applyAlignment="1" applyProtection="1">
      <alignment horizontal="left" wrapText="1" indent="1"/>
      <protection locked="0"/>
    </xf>
    <xf numFmtId="0" fontId="2" fillId="0" borderId="67" xfId="0" applyFont="1" applyBorder="1" applyAlignment="1" applyProtection="1">
      <alignment horizontal="left" wrapText="1" indent="1"/>
      <protection locked="0"/>
    </xf>
    <xf numFmtId="0" fontId="2" fillId="5" borderId="66" xfId="0" applyFont="1" applyFill="1" applyBorder="1" applyAlignment="1" applyProtection="1">
      <alignment horizontal="left" wrapText="1" indent="1"/>
      <protection locked="0"/>
    </xf>
    <xf numFmtId="0" fontId="2" fillId="5" borderId="67" xfId="0" applyFont="1" applyFill="1" applyBorder="1" applyAlignment="1" applyProtection="1">
      <alignment horizontal="left" wrapText="1" indent="1"/>
      <protection locked="0"/>
    </xf>
    <xf numFmtId="0" fontId="2" fillId="5" borderId="68" xfId="0" applyFont="1" applyFill="1" applyBorder="1" applyAlignment="1" applyProtection="1">
      <alignment horizontal="left" wrapText="1" indent="1"/>
      <protection locked="0"/>
    </xf>
    <xf numFmtId="0" fontId="0" fillId="6" borderId="74" xfId="0" applyFill="1" applyBorder="1" applyProtection="1">
      <protection locked="0"/>
    </xf>
    <xf numFmtId="0" fontId="2" fillId="6" borderId="70" xfId="0" applyFont="1" applyFill="1" applyBorder="1" applyAlignment="1" applyProtection="1">
      <alignment horizontal="left" wrapText="1" indent="1"/>
      <protection locked="0"/>
    </xf>
    <xf numFmtId="0" fontId="0" fillId="6" borderId="65" xfId="0" applyFill="1" applyBorder="1" applyAlignment="1" applyProtection="1">
      <alignment horizontal="left" wrapText="1" indent="1"/>
      <protection locked="0"/>
    </xf>
    <xf numFmtId="0" fontId="2" fillId="6" borderId="72" xfId="0" applyFont="1" applyFill="1" applyBorder="1" applyAlignment="1" applyProtection="1">
      <alignment horizontal="left" wrapText="1" indent="1"/>
      <protection locked="0"/>
    </xf>
    <xf numFmtId="0" fontId="0" fillId="6" borderId="74" xfId="0" quotePrefix="1" applyFill="1" applyBorder="1" applyProtection="1">
      <protection locked="0"/>
    </xf>
    <xf numFmtId="0" fontId="3" fillId="6" borderId="74" xfId="0" applyFont="1" applyFill="1" applyBorder="1" applyProtection="1">
      <protection locked="0"/>
    </xf>
    <xf numFmtId="0" fontId="3" fillId="8" borderId="73" xfId="0" applyFont="1" applyFill="1" applyBorder="1" applyAlignment="1" applyProtection="1">
      <alignment wrapText="1"/>
      <protection locked="0"/>
    </xf>
    <xf numFmtId="0" fontId="15" fillId="7" borderId="75" xfId="0" applyFont="1" applyFill="1" applyBorder="1" applyProtection="1">
      <protection locked="0"/>
    </xf>
    <xf numFmtId="0" fontId="15" fillId="7" borderId="78" xfId="0" applyFont="1" applyFill="1" applyBorder="1" applyProtection="1">
      <protection locked="0"/>
    </xf>
    <xf numFmtId="0" fontId="12" fillId="7" borderId="78" xfId="0" applyFont="1" applyFill="1" applyBorder="1" applyAlignment="1" applyProtection="1">
      <alignment horizontal="center"/>
      <protection locked="0"/>
    </xf>
    <xf numFmtId="14" fontId="2" fillId="6" borderId="58" xfId="0" applyNumberFormat="1" applyFont="1" applyFill="1" applyBorder="1" applyAlignment="1" applyProtection="1">
      <alignment horizontal="left"/>
      <protection locked="0"/>
    </xf>
    <xf numFmtId="14" fontId="2" fillId="6" borderId="60" xfId="0" applyNumberFormat="1" applyFont="1" applyFill="1" applyBorder="1" applyAlignment="1" applyProtection="1">
      <alignment horizontal="left"/>
      <protection locked="0"/>
    </xf>
    <xf numFmtId="14" fontId="2" fillId="6" borderId="81" xfId="0" applyNumberFormat="1" applyFont="1" applyFill="1" applyBorder="1" applyAlignment="1" applyProtection="1">
      <alignment horizontal="left"/>
      <protection locked="0"/>
    </xf>
    <xf numFmtId="14" fontId="2" fillId="6" borderId="80" xfId="0" applyNumberFormat="1" applyFont="1" applyFill="1" applyBorder="1" applyAlignment="1" applyProtection="1">
      <alignment horizontal="left"/>
      <protection locked="0"/>
    </xf>
    <xf numFmtId="0" fontId="3" fillId="5" borderId="1" xfId="0" applyFont="1" applyFill="1" applyBorder="1" applyProtection="1">
      <protection locked="0"/>
    </xf>
    <xf numFmtId="164" fontId="0" fillId="5" borderId="85" xfId="0" applyNumberFormat="1" applyFill="1" applyBorder="1" applyAlignment="1" applyProtection="1">
      <alignment horizontal="right" wrapText="1"/>
      <protection locked="0"/>
    </xf>
    <xf numFmtId="3" fontId="0" fillId="5" borderId="86" xfId="1" applyNumberFormat="1" applyFont="1" applyFill="1" applyBorder="1" applyProtection="1">
      <protection locked="0"/>
    </xf>
    <xf numFmtId="3" fontId="3" fillId="3" borderId="59" xfId="0" applyNumberFormat="1" applyFont="1" applyFill="1" applyBorder="1" applyAlignment="1" applyProtection="1">
      <alignment horizontal="center"/>
      <protection locked="0"/>
    </xf>
    <xf numFmtId="0" fontId="3" fillId="3" borderId="62" xfId="2" applyNumberFormat="1" applyFont="1" applyFill="1" applyBorder="1" applyAlignment="1" applyProtection="1">
      <alignment horizontal="left"/>
      <protection locked="0"/>
    </xf>
    <xf numFmtId="9" fontId="3" fillId="3" borderId="63" xfId="2" applyFont="1" applyFill="1" applyBorder="1" applyAlignment="1" applyProtection="1">
      <alignment horizontal="right"/>
      <protection locked="0"/>
    </xf>
    <xf numFmtId="0" fontId="2" fillId="6" borderId="58" xfId="0" applyFont="1" applyFill="1" applyBorder="1" applyAlignment="1" applyProtection="1">
      <alignment wrapText="1"/>
      <protection locked="0"/>
    </xf>
    <xf numFmtId="0" fontId="2" fillId="6" borderId="60" xfId="0" applyFont="1" applyFill="1" applyBorder="1" applyAlignment="1" applyProtection="1">
      <alignment wrapText="1"/>
      <protection locked="0"/>
    </xf>
    <xf numFmtId="0" fontId="2" fillId="6" borderId="83" xfId="0" applyFont="1" applyFill="1" applyBorder="1" applyAlignment="1" applyProtection="1">
      <alignment wrapText="1"/>
      <protection locked="0"/>
    </xf>
    <xf numFmtId="0" fontId="2" fillId="6" borderId="84" xfId="0" applyFont="1" applyFill="1" applyBorder="1" applyAlignment="1" applyProtection="1">
      <alignment wrapText="1"/>
      <protection locked="0"/>
    </xf>
    <xf numFmtId="0" fontId="6" fillId="6" borderId="80" xfId="0" applyFont="1" applyFill="1" applyBorder="1" applyProtection="1">
      <protection locked="0"/>
    </xf>
    <xf numFmtId="0" fontId="6" fillId="6" borderId="80" xfId="0" applyFont="1" applyFill="1" applyBorder="1" applyAlignment="1" applyProtection="1">
      <alignment horizontal="right"/>
      <protection locked="0"/>
    </xf>
    <xf numFmtId="0" fontId="3" fillId="3" borderId="95" xfId="0" applyFont="1" applyFill="1" applyBorder="1" applyAlignment="1" applyProtection="1">
      <alignment horizontal="center" vertical="center"/>
      <protection locked="0"/>
    </xf>
    <xf numFmtId="0" fontId="3" fillId="3" borderId="96" xfId="0" applyFont="1" applyFill="1" applyBorder="1" applyAlignment="1" applyProtection="1">
      <alignment horizontal="center" vertical="center"/>
      <protection locked="0"/>
    </xf>
    <xf numFmtId="3" fontId="0" fillId="5" borderId="97" xfId="1" applyNumberFormat="1" applyFont="1" applyFill="1" applyBorder="1" applyProtection="1">
      <protection locked="0"/>
    </xf>
    <xf numFmtId="3" fontId="0" fillId="5" borderId="98" xfId="1" applyNumberFormat="1" applyFont="1" applyFill="1" applyBorder="1" applyProtection="1">
      <protection locked="0"/>
    </xf>
    <xf numFmtId="3" fontId="0" fillId="5" borderId="99" xfId="1" applyNumberFormat="1" applyFont="1" applyFill="1" applyBorder="1" applyProtection="1">
      <protection locked="0"/>
    </xf>
    <xf numFmtId="3" fontId="0" fillId="6" borderId="96" xfId="0" applyNumberFormat="1" applyFill="1" applyBorder="1" applyProtection="1">
      <protection locked="0"/>
    </xf>
    <xf numFmtId="3" fontId="0" fillId="4" borderId="97" xfId="1" applyNumberFormat="1" applyFont="1" applyFill="1" applyBorder="1" applyProtection="1">
      <protection locked="0"/>
    </xf>
    <xf numFmtId="3" fontId="0" fillId="4" borderId="98" xfId="1" applyNumberFormat="1" applyFont="1" applyFill="1" applyBorder="1" applyProtection="1">
      <protection locked="0"/>
    </xf>
    <xf numFmtId="3" fontId="3" fillId="0" borderId="96" xfId="0" applyNumberFormat="1" applyFont="1" applyBorder="1" applyProtection="1">
      <protection locked="0"/>
    </xf>
    <xf numFmtId="3" fontId="2" fillId="6" borderId="96" xfId="0" applyNumberFormat="1" applyFont="1" applyFill="1" applyBorder="1" applyProtection="1">
      <protection locked="0"/>
    </xf>
    <xf numFmtId="3" fontId="0" fillId="4" borderId="102" xfId="1" applyNumberFormat="1" applyFont="1" applyFill="1" applyBorder="1" applyProtection="1">
      <protection locked="0"/>
    </xf>
    <xf numFmtId="3" fontId="0" fillId="0" borderId="103" xfId="1" applyNumberFormat="1" applyFont="1" applyFill="1" applyBorder="1" applyProtection="1">
      <protection locked="0"/>
    </xf>
    <xf numFmtId="3" fontId="0" fillId="0" borderId="104" xfId="1" applyNumberFormat="1" applyFont="1" applyFill="1" applyBorder="1" applyProtection="1">
      <protection locked="0"/>
    </xf>
    <xf numFmtId="3" fontId="3" fillId="8" borderId="101" xfId="1" applyNumberFormat="1" applyFont="1" applyFill="1" applyBorder="1" applyProtection="1">
      <protection locked="0"/>
    </xf>
    <xf numFmtId="3" fontId="15" fillId="7" borderId="105" xfId="1" applyNumberFormat="1" applyFont="1" applyFill="1" applyBorder="1" applyProtection="1">
      <protection locked="0"/>
    </xf>
    <xf numFmtId="0" fontId="3" fillId="3" borderId="63" xfId="2" applyNumberFormat="1" applyFont="1" applyFill="1" applyBorder="1" applyAlignment="1" applyProtection="1">
      <alignment horizontal="left"/>
      <protection locked="0"/>
    </xf>
    <xf numFmtId="0" fontId="13" fillId="3" borderId="2" xfId="3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wrapText="1"/>
      <protection locked="0"/>
    </xf>
    <xf numFmtId="3" fontId="3" fillId="3" borderId="2" xfId="0" applyNumberFormat="1" applyFont="1" applyFill="1" applyBorder="1" applyAlignment="1" applyProtection="1">
      <alignment horizontal="center"/>
      <protection locked="0"/>
    </xf>
    <xf numFmtId="3" fontId="3" fillId="3" borderId="113" xfId="0" applyNumberFormat="1" applyFont="1" applyFill="1" applyBorder="1" applyAlignment="1" applyProtection="1">
      <alignment horizontal="center"/>
      <protection locked="0"/>
    </xf>
    <xf numFmtId="3" fontId="3" fillId="3" borderId="114" xfId="0" applyNumberFormat="1" applyFont="1" applyFill="1" applyBorder="1" applyAlignment="1" applyProtection="1">
      <alignment horizontal="center"/>
      <protection locked="0"/>
    </xf>
    <xf numFmtId="0" fontId="15" fillId="7" borderId="116" xfId="0" applyFont="1" applyFill="1" applyBorder="1" applyAlignment="1" applyProtection="1">
      <alignment horizontal="left"/>
      <protection locked="0"/>
    </xf>
    <xf numFmtId="0" fontId="3" fillId="7" borderId="117" xfId="0" applyFont="1" applyFill="1" applyBorder="1" applyProtection="1">
      <protection locked="0"/>
    </xf>
    <xf numFmtId="3" fontId="3" fillId="7" borderId="120" xfId="1" applyNumberFormat="1" applyFont="1" applyFill="1" applyBorder="1" applyProtection="1">
      <protection locked="0"/>
    </xf>
    <xf numFmtId="0" fontId="3" fillId="3" borderId="61" xfId="0" applyFont="1" applyFill="1" applyBorder="1" applyProtection="1">
      <protection locked="0"/>
    </xf>
    <xf numFmtId="0" fontId="3" fillId="3" borderId="63" xfId="0" applyFont="1" applyFill="1" applyBorder="1" applyProtection="1">
      <protection locked="0"/>
    </xf>
    <xf numFmtId="0" fontId="8" fillId="3" borderId="63" xfId="0" applyFont="1" applyFill="1" applyBorder="1" applyAlignment="1" applyProtection="1">
      <alignment horizontal="center"/>
      <protection locked="0"/>
    </xf>
    <xf numFmtId="3" fontId="3" fillId="3" borderId="62" xfId="0" applyNumberFormat="1" applyFont="1" applyFill="1" applyBorder="1" applyAlignment="1" applyProtection="1">
      <alignment horizontal="right"/>
      <protection locked="0"/>
    </xf>
    <xf numFmtId="3" fontId="3" fillId="3" borderId="63" xfId="0" applyNumberFormat="1" applyFont="1" applyFill="1" applyBorder="1" applyAlignment="1" applyProtection="1">
      <alignment horizontal="right"/>
      <protection locked="0"/>
    </xf>
    <xf numFmtId="3" fontId="3" fillId="3" borderId="95" xfId="0" applyNumberFormat="1" applyFont="1" applyFill="1" applyBorder="1" applyProtection="1">
      <protection locked="0"/>
    </xf>
    <xf numFmtId="0" fontId="3" fillId="3" borderId="106" xfId="0" applyFont="1" applyFill="1" applyBorder="1" applyProtection="1">
      <protection locked="0"/>
    </xf>
    <xf numFmtId="0" fontId="3" fillId="3" borderId="107" xfId="0" applyFont="1" applyFill="1" applyBorder="1" applyProtection="1">
      <protection locked="0"/>
    </xf>
    <xf numFmtId="0" fontId="8" fillId="3" borderId="107" xfId="0" applyFont="1" applyFill="1" applyBorder="1" applyAlignment="1" applyProtection="1">
      <alignment horizontal="center"/>
      <protection locked="0"/>
    </xf>
    <xf numFmtId="3" fontId="3" fillId="3" borderId="121" xfId="0" applyNumberFormat="1" applyFont="1" applyFill="1" applyBorder="1" applyAlignment="1" applyProtection="1">
      <alignment horizontal="right"/>
      <protection locked="0"/>
    </xf>
    <xf numFmtId="3" fontId="3" fillId="3" borderId="107" xfId="0" applyNumberFormat="1" applyFont="1" applyFill="1" applyBorder="1" applyAlignment="1" applyProtection="1">
      <alignment horizontal="right"/>
      <protection locked="0"/>
    </xf>
    <xf numFmtId="3" fontId="3" fillId="3" borderId="108" xfId="0" applyNumberFormat="1" applyFont="1" applyFill="1" applyBorder="1" applyProtection="1">
      <protection locked="0"/>
    </xf>
    <xf numFmtId="0" fontId="15" fillId="7" borderId="116" xfId="0" applyFont="1" applyFill="1" applyBorder="1" applyAlignment="1" applyProtection="1">
      <alignment horizontal="left" wrapText="1"/>
      <protection locked="0"/>
    </xf>
    <xf numFmtId="0" fontId="15" fillId="7" borderId="117" xfId="0" applyFont="1" applyFill="1" applyBorder="1" applyAlignment="1" applyProtection="1">
      <alignment horizontal="left" wrapText="1"/>
      <protection locked="0"/>
    </xf>
    <xf numFmtId="0" fontId="12" fillId="7" borderId="117" xfId="0" applyFont="1" applyFill="1" applyBorder="1" applyAlignment="1" applyProtection="1">
      <alignment horizontal="center" wrapText="1"/>
      <protection locked="0"/>
    </xf>
    <xf numFmtId="3" fontId="15" fillId="7" borderId="120" xfId="1" applyNumberFormat="1" applyFont="1" applyFill="1" applyBorder="1" applyProtection="1">
      <protection locked="0"/>
    </xf>
    <xf numFmtId="0" fontId="10" fillId="2" borderId="82" xfId="0" applyFont="1" applyFill="1" applyBorder="1" applyAlignment="1" applyProtection="1">
      <alignment wrapText="1"/>
      <protection locked="0"/>
    </xf>
    <xf numFmtId="3" fontId="3" fillId="2" borderId="96" xfId="1" applyNumberFormat="1" applyFont="1" applyFill="1" applyBorder="1" applyAlignment="1" applyProtection="1">
      <protection locked="0"/>
    </xf>
    <xf numFmtId="3" fontId="3" fillId="3" borderId="122" xfId="0" applyNumberFormat="1" applyFont="1" applyFill="1" applyBorder="1" applyAlignment="1" applyProtection="1">
      <alignment horizontal="center"/>
      <protection locked="0"/>
    </xf>
    <xf numFmtId="3" fontId="3" fillId="3" borderId="123" xfId="0" applyNumberFormat="1" applyFont="1" applyFill="1" applyBorder="1" applyAlignment="1" applyProtection="1">
      <alignment horizontal="center"/>
      <protection locked="0"/>
    </xf>
    <xf numFmtId="3" fontId="3" fillId="3" borderId="123" xfId="0" applyNumberFormat="1" applyFont="1" applyFill="1" applyBorder="1" applyAlignment="1" applyProtection="1">
      <alignment horizontal="center" wrapText="1"/>
      <protection locked="0"/>
    </xf>
    <xf numFmtId="3" fontId="3" fillId="3" borderId="124" xfId="0" applyNumberFormat="1" applyFont="1" applyFill="1" applyBorder="1" applyAlignment="1" applyProtection="1">
      <alignment horizontal="center" wrapText="1"/>
      <protection locked="0"/>
    </xf>
    <xf numFmtId="3" fontId="3" fillId="3" borderId="95" xfId="0" applyNumberFormat="1" applyFont="1" applyFill="1" applyBorder="1" applyAlignment="1" applyProtection="1">
      <alignment horizontal="center" wrapText="1"/>
      <protection locked="0"/>
    </xf>
    <xf numFmtId="0" fontId="3" fillId="3" borderId="125" xfId="0" applyFont="1" applyFill="1" applyBorder="1" applyAlignment="1" applyProtection="1">
      <alignment horizontal="left" wrapText="1"/>
      <protection locked="0"/>
    </xf>
    <xf numFmtId="0" fontId="13" fillId="3" borderId="126" xfId="3" applyFont="1" applyFill="1" applyBorder="1" applyProtection="1">
      <protection locked="0"/>
    </xf>
    <xf numFmtId="0" fontId="3" fillId="3" borderId="126" xfId="0" applyFont="1" applyFill="1" applyBorder="1" applyAlignment="1" applyProtection="1">
      <alignment horizontal="center" wrapText="1"/>
      <protection locked="0"/>
    </xf>
    <xf numFmtId="3" fontId="3" fillId="3" borderId="126" xfId="0" applyNumberFormat="1" applyFont="1" applyFill="1" applyBorder="1" applyAlignment="1" applyProtection="1">
      <alignment horizontal="center"/>
      <protection locked="0"/>
    </xf>
    <xf numFmtId="3" fontId="3" fillId="3" borderId="127" xfId="0" applyNumberFormat="1" applyFont="1" applyFill="1" applyBorder="1" applyAlignment="1" applyProtection="1">
      <alignment horizontal="center"/>
      <protection locked="0"/>
    </xf>
    <xf numFmtId="0" fontId="3" fillId="5" borderId="109" xfId="0" applyFont="1" applyFill="1" applyBorder="1" applyProtection="1">
      <protection locked="0"/>
    </xf>
    <xf numFmtId="0" fontId="3" fillId="5" borderId="110" xfId="0" applyFont="1" applyFill="1" applyBorder="1" applyProtection="1">
      <protection locked="0"/>
    </xf>
    <xf numFmtId="0" fontId="8" fillId="5" borderId="110" xfId="0" applyFont="1" applyFill="1" applyBorder="1" applyAlignment="1" applyProtection="1">
      <alignment horizontal="center"/>
      <protection locked="0"/>
    </xf>
    <xf numFmtId="3" fontId="3" fillId="5" borderId="111" xfId="1" applyNumberFormat="1" applyFont="1" applyFill="1" applyBorder="1" applyProtection="1">
      <protection locked="0"/>
    </xf>
    <xf numFmtId="3" fontId="3" fillId="5" borderId="110" xfId="0" applyNumberFormat="1" applyFont="1" applyFill="1" applyBorder="1" applyProtection="1">
      <protection locked="0"/>
    </xf>
    <xf numFmtId="3" fontId="3" fillId="5" borderId="110" xfId="1" applyNumberFormat="1" applyFont="1" applyFill="1" applyBorder="1" applyProtection="1">
      <protection locked="0"/>
    </xf>
    <xf numFmtId="3" fontId="3" fillId="5" borderId="112" xfId="1" applyNumberFormat="1" applyFont="1" applyFill="1" applyBorder="1" applyProtection="1">
      <protection locked="0"/>
    </xf>
    <xf numFmtId="3" fontId="3" fillId="5" borderId="100" xfId="1" applyNumberFormat="1" applyFont="1" applyFill="1" applyBorder="1" applyProtection="1">
      <protection locked="0"/>
    </xf>
    <xf numFmtId="0" fontId="12" fillId="5" borderId="110" xfId="0" applyFont="1" applyFill="1" applyBorder="1" applyAlignment="1" applyProtection="1">
      <alignment horizontal="center"/>
      <protection locked="0"/>
    </xf>
    <xf numFmtId="0" fontId="2" fillId="6" borderId="82" xfId="0" applyFont="1" applyFill="1" applyBorder="1" applyAlignment="1" applyProtection="1">
      <alignment horizontal="left"/>
      <protection locked="0"/>
    </xf>
    <xf numFmtId="14" fontId="2" fillId="6" borderId="61" xfId="0" applyNumberFormat="1" applyFont="1" applyFill="1" applyBorder="1" applyAlignment="1" applyProtection="1">
      <alignment horizontal="center"/>
      <protection locked="0"/>
    </xf>
    <xf numFmtId="3" fontId="6" fillId="6" borderId="63" xfId="0" applyNumberFormat="1" applyFont="1" applyFill="1" applyBorder="1" applyProtection="1">
      <protection locked="0"/>
    </xf>
    <xf numFmtId="3" fontId="6" fillId="6" borderId="63" xfId="0" applyNumberFormat="1" applyFont="1" applyFill="1" applyBorder="1" applyAlignment="1" applyProtection="1">
      <alignment horizontal="right"/>
      <protection locked="0"/>
    </xf>
    <xf numFmtId="9" fontId="6" fillId="9" borderId="128" xfId="2" applyFont="1" applyFill="1" applyBorder="1" applyAlignment="1" applyProtection="1">
      <alignment horizontal="center"/>
      <protection locked="0"/>
    </xf>
    <xf numFmtId="0" fontId="6" fillId="6" borderId="79" xfId="0" applyFont="1" applyFill="1" applyBorder="1" applyProtection="1">
      <protection locked="0"/>
    </xf>
    <xf numFmtId="9" fontId="6" fillId="9" borderId="129" xfId="0" applyNumberFormat="1" applyFont="1" applyFill="1" applyBorder="1" applyAlignment="1" applyProtection="1">
      <alignment horizontal="center"/>
      <protection locked="0"/>
    </xf>
    <xf numFmtId="0" fontId="6" fillId="6" borderId="130" xfId="0" applyFont="1" applyFill="1" applyBorder="1" applyAlignment="1" applyProtection="1">
      <alignment horizontal="right"/>
      <protection locked="0"/>
    </xf>
    <xf numFmtId="0" fontId="6" fillId="6" borderId="131" xfId="0" applyFont="1" applyFill="1" applyBorder="1" applyAlignment="1" applyProtection="1">
      <alignment horizontal="right"/>
      <protection locked="0"/>
    </xf>
    <xf numFmtId="9" fontId="6" fillId="9" borderId="132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3" borderId="126" xfId="0" applyFont="1" applyFill="1" applyBorder="1" applyAlignment="1" applyProtection="1">
      <alignment horizontal="right" wrapText="1"/>
      <protection locked="0"/>
    </xf>
    <xf numFmtId="3" fontId="3" fillId="3" borderId="62" xfId="0" applyNumberFormat="1" applyFont="1" applyFill="1" applyBorder="1" applyAlignment="1" applyProtection="1">
      <alignment horizontal="center" wrapText="1"/>
      <protection locked="0"/>
    </xf>
    <xf numFmtId="14" fontId="0" fillId="10" borderId="0" xfId="0" applyNumberFormat="1" applyFill="1"/>
    <xf numFmtId="0" fontId="0" fillId="10" borderId="0" xfId="0" applyFill="1"/>
    <xf numFmtId="14" fontId="0" fillId="11" borderId="0" xfId="0" applyNumberFormat="1" applyFill="1"/>
    <xf numFmtId="0" fontId="0" fillId="11" borderId="0" xfId="0" applyFill="1"/>
    <xf numFmtId="164" fontId="3" fillId="5" borderId="74" xfId="2" applyNumberFormat="1" applyFont="1" applyFill="1" applyBorder="1" applyAlignment="1" applyProtection="1">
      <alignment horizontal="center"/>
      <protection locked="0"/>
    </xf>
    <xf numFmtId="2" fontId="3" fillId="5" borderId="0" xfId="0" applyNumberFormat="1" applyFont="1" applyFill="1" applyAlignment="1" applyProtection="1">
      <alignment horizontal="center"/>
      <protection locked="0"/>
    </xf>
    <xf numFmtId="2" fontId="3" fillId="5" borderId="0" xfId="2" applyNumberFormat="1" applyFont="1" applyFill="1" applyBorder="1" applyAlignment="1" applyProtection="1">
      <alignment horizontal="center"/>
      <protection locked="0"/>
    </xf>
    <xf numFmtId="14" fontId="3" fillId="12" borderId="133" xfId="2" applyNumberFormat="1" applyFont="1" applyFill="1" applyBorder="1" applyAlignment="1" applyProtection="1">
      <alignment horizontal="center"/>
      <protection locked="0"/>
    </xf>
    <xf numFmtId="14" fontId="3" fillId="12" borderId="58" xfId="2" applyNumberFormat="1" applyFont="1" applyFill="1" applyBorder="1" applyAlignment="1" applyProtection="1">
      <alignment horizontal="center"/>
      <protection locked="0"/>
    </xf>
    <xf numFmtId="3" fontId="0" fillId="5" borderId="135" xfId="1" applyNumberFormat="1" applyFont="1" applyFill="1" applyBorder="1" applyProtection="1">
      <protection locked="0"/>
    </xf>
    <xf numFmtId="0" fontId="0" fillId="0" borderId="136" xfId="0" applyBorder="1" applyProtection="1">
      <protection locked="0"/>
    </xf>
    <xf numFmtId="9" fontId="2" fillId="0" borderId="137" xfId="2" applyFont="1" applyFill="1" applyBorder="1" applyAlignment="1" applyProtection="1">
      <alignment horizontal="center"/>
      <protection locked="0"/>
    </xf>
    <xf numFmtId="3" fontId="0" fillId="6" borderId="0" xfId="0" applyNumberFormat="1" applyFill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2" fillId="6" borderId="0" xfId="0" applyNumberFormat="1" applyFont="1" applyFill="1" applyAlignment="1" applyProtection="1">
      <alignment horizontal="right"/>
      <protection locked="0"/>
    </xf>
    <xf numFmtId="3" fontId="1" fillId="0" borderId="138" xfId="0" applyNumberFormat="1" applyFont="1" applyBorder="1" applyAlignment="1" applyProtection="1">
      <alignment horizontal="right" wrapText="1"/>
      <protection locked="0"/>
    </xf>
    <xf numFmtId="3" fontId="1" fillId="6" borderId="139" xfId="0" applyNumberFormat="1" applyFont="1" applyFill="1" applyBorder="1" applyProtection="1">
      <protection locked="0"/>
    </xf>
    <xf numFmtId="3" fontId="1" fillId="6" borderId="140" xfId="0" applyNumberFormat="1" applyFont="1" applyFill="1" applyBorder="1" applyAlignment="1" applyProtection="1">
      <alignment wrapText="1"/>
      <protection locked="0"/>
    </xf>
    <xf numFmtId="0" fontId="0" fillId="0" borderId="63" xfId="0" applyBorder="1" applyAlignment="1" applyProtection="1">
      <alignment horizontal="right"/>
      <protection locked="0"/>
    </xf>
    <xf numFmtId="10" fontId="8" fillId="6" borderId="63" xfId="0" applyNumberFormat="1" applyFont="1" applyFill="1" applyBorder="1" applyAlignment="1" applyProtection="1">
      <alignment horizontal="right"/>
      <protection locked="0"/>
    </xf>
    <xf numFmtId="14" fontId="8" fillId="6" borderId="63" xfId="0" applyNumberFormat="1" applyFont="1" applyFill="1" applyBorder="1" applyProtection="1">
      <protection locked="0"/>
    </xf>
    <xf numFmtId="0" fontId="0" fillId="6" borderId="63" xfId="0" applyFill="1" applyBorder="1" applyProtection="1">
      <protection locked="0"/>
    </xf>
    <xf numFmtId="0" fontId="0" fillId="6" borderId="141" xfId="0" applyFill="1" applyBorder="1" applyProtection="1">
      <protection locked="0"/>
    </xf>
    <xf numFmtId="0" fontId="2" fillId="0" borderId="64" xfId="0" applyFont="1" applyBorder="1" applyAlignment="1" applyProtection="1">
      <alignment horizontal="right" vertical="top"/>
      <protection locked="0"/>
    </xf>
    <xf numFmtId="0" fontId="2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0" fillId="6" borderId="134" xfId="0" applyFill="1" applyBorder="1" applyProtection="1">
      <protection locked="0"/>
    </xf>
    <xf numFmtId="3" fontId="2" fillId="0" borderId="64" xfId="0" applyNumberFormat="1" applyFont="1" applyBorder="1" applyAlignment="1" applyProtection="1">
      <alignment horizontal="right"/>
      <protection locked="0"/>
    </xf>
    <xf numFmtId="3" fontId="11" fillId="6" borderId="0" xfId="0" applyNumberFormat="1" applyFont="1" applyFill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0" fillId="6" borderId="0" xfId="0" quotePrefix="1" applyFill="1" applyProtection="1">
      <protection locked="0"/>
    </xf>
    <xf numFmtId="0" fontId="8" fillId="6" borderId="0" xfId="0" quotePrefix="1" applyFont="1" applyFill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0" fontId="2" fillId="6" borderId="0" xfId="0" applyFont="1" applyFill="1" applyAlignment="1" applyProtection="1">
      <alignment horizontal="left" vertical="center" wrapText="1" indent="2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0" fillId="0" borderId="90" xfId="0" applyBorder="1" applyProtection="1">
      <protection locked="0"/>
    </xf>
    <xf numFmtId="3" fontId="1" fillId="6" borderId="142" xfId="0" applyNumberFormat="1" applyFont="1" applyFill="1" applyBorder="1" applyAlignment="1" applyProtection="1">
      <alignment wrapText="1"/>
      <protection locked="0"/>
    </xf>
    <xf numFmtId="0" fontId="2" fillId="6" borderId="134" xfId="0" applyFont="1" applyFill="1" applyBorder="1" applyAlignment="1" applyProtection="1">
      <alignment horizontal="left"/>
      <protection locked="0"/>
    </xf>
    <xf numFmtId="0" fontId="0" fillId="6" borderId="143" xfId="0" applyFill="1" applyBorder="1" applyAlignment="1" applyProtection="1">
      <alignment horizontal="center"/>
      <protection locked="0"/>
    </xf>
    <xf numFmtId="0" fontId="0" fillId="6" borderId="144" xfId="0" applyFill="1" applyBorder="1" applyAlignment="1" applyProtection="1">
      <alignment horizontal="center"/>
      <protection locked="0"/>
    </xf>
    <xf numFmtId="0" fontId="2" fillId="6" borderId="134" xfId="0" applyFont="1" applyFill="1" applyBorder="1" applyProtection="1">
      <protection locked="0"/>
    </xf>
    <xf numFmtId="3" fontId="3" fillId="3" borderId="145" xfId="0" applyNumberFormat="1" applyFont="1" applyFill="1" applyBorder="1" applyAlignment="1" applyProtection="1">
      <alignment horizontal="center" wrapText="1"/>
      <protection locked="0"/>
    </xf>
    <xf numFmtId="0" fontId="3" fillId="3" borderId="146" xfId="0" applyFont="1" applyFill="1" applyBorder="1" applyAlignment="1" applyProtection="1">
      <alignment horizontal="center" wrapText="1"/>
      <protection locked="0"/>
    </xf>
    <xf numFmtId="3" fontId="0" fillId="0" borderId="147" xfId="0" applyNumberFormat="1" applyBorder="1" applyAlignment="1" applyProtection="1">
      <alignment horizontal="right" wrapText="1"/>
      <protection locked="0"/>
    </xf>
    <xf numFmtId="3" fontId="0" fillId="0" borderId="148" xfId="0" applyNumberFormat="1" applyBorder="1" applyAlignment="1" applyProtection="1">
      <alignment horizontal="right" wrapText="1"/>
      <protection locked="0"/>
    </xf>
    <xf numFmtId="0" fontId="9" fillId="5" borderId="149" xfId="0" applyFont="1" applyFill="1" applyBorder="1" applyAlignment="1" applyProtection="1">
      <alignment horizontal="center"/>
      <protection locked="0"/>
    </xf>
    <xf numFmtId="0" fontId="3" fillId="3" borderId="150" xfId="0" applyFont="1" applyFill="1" applyBorder="1" applyAlignment="1" applyProtection="1">
      <alignment horizontal="center" wrapText="1"/>
      <protection locked="0"/>
    </xf>
    <xf numFmtId="10" fontId="0" fillId="5" borderId="151" xfId="0" applyNumberFormat="1" applyFill="1" applyBorder="1" applyAlignment="1" applyProtection="1">
      <alignment horizontal="left" wrapText="1" indent="2"/>
      <protection locked="0" hidden="1"/>
    </xf>
    <xf numFmtId="0" fontId="3" fillId="5" borderId="152" xfId="0" applyFont="1" applyFill="1" applyBorder="1" applyProtection="1">
      <protection locked="0"/>
    </xf>
    <xf numFmtId="0" fontId="3" fillId="7" borderId="153" xfId="0" applyFont="1" applyFill="1" applyBorder="1" applyProtection="1">
      <protection locked="0"/>
    </xf>
    <xf numFmtId="0" fontId="8" fillId="6" borderId="134" xfId="0" applyFont="1" applyFill="1" applyBorder="1" applyAlignment="1" applyProtection="1">
      <alignment horizontal="center"/>
      <protection locked="0"/>
    </xf>
    <xf numFmtId="0" fontId="8" fillId="3" borderId="141" xfId="0" applyFont="1" applyFill="1" applyBorder="1" applyAlignment="1" applyProtection="1">
      <alignment horizontal="center"/>
      <protection locked="0"/>
    </xf>
    <xf numFmtId="0" fontId="2" fillId="6" borderId="154" xfId="0" applyFont="1" applyFill="1" applyBorder="1" applyAlignment="1" applyProtection="1">
      <alignment horizontal="left" wrapText="1" indent="1"/>
      <protection locked="0"/>
    </xf>
    <xf numFmtId="0" fontId="0" fillId="6" borderId="150" xfId="0" applyFill="1" applyBorder="1" applyAlignment="1" applyProtection="1">
      <alignment horizontal="left" wrapText="1" indent="1"/>
      <protection locked="0"/>
    </xf>
    <xf numFmtId="0" fontId="8" fillId="5" borderId="149" xfId="0" applyFont="1" applyFill="1" applyBorder="1" applyAlignment="1" applyProtection="1">
      <alignment horizontal="center"/>
      <protection locked="0"/>
    </xf>
    <xf numFmtId="0" fontId="8" fillId="0" borderId="134" xfId="0" applyFont="1" applyBorder="1" applyAlignment="1" applyProtection="1">
      <alignment horizontal="center"/>
      <protection locked="0"/>
    </xf>
    <xf numFmtId="0" fontId="2" fillId="6" borderId="155" xfId="0" applyFont="1" applyFill="1" applyBorder="1" applyAlignment="1" applyProtection="1">
      <alignment horizontal="left" wrapText="1" indent="1"/>
      <protection locked="0"/>
    </xf>
    <xf numFmtId="0" fontId="8" fillId="3" borderId="156" xfId="0" applyFont="1" applyFill="1" applyBorder="1" applyAlignment="1" applyProtection="1">
      <alignment horizontal="center"/>
      <protection locked="0"/>
    </xf>
    <xf numFmtId="0" fontId="0" fillId="6" borderId="154" xfId="0" applyFill="1" applyBorder="1" applyAlignment="1" applyProtection="1">
      <alignment horizontal="left" wrapText="1" indent="1"/>
      <protection locked="0"/>
    </xf>
    <xf numFmtId="0" fontId="0" fillId="6" borderId="151" xfId="0" applyFill="1" applyBorder="1" applyAlignment="1" applyProtection="1">
      <alignment horizontal="left" wrapText="1" indent="1"/>
      <protection locked="0"/>
    </xf>
    <xf numFmtId="0" fontId="2" fillId="6" borderId="151" xfId="0" applyFont="1" applyFill="1" applyBorder="1" applyAlignment="1" applyProtection="1">
      <alignment horizontal="left" wrapText="1" indent="1"/>
      <protection locked="0"/>
    </xf>
    <xf numFmtId="0" fontId="8" fillId="6" borderId="134" xfId="0" applyFont="1" applyFill="1" applyBorder="1" applyAlignment="1" applyProtection="1">
      <alignment horizontal="center" wrapText="1"/>
      <protection locked="0"/>
    </xf>
    <xf numFmtId="0" fontId="2" fillId="6" borderId="144" xfId="0" applyFont="1" applyFill="1" applyBorder="1" applyAlignment="1">
      <alignment wrapText="1"/>
    </xf>
    <xf numFmtId="0" fontId="2" fillId="6" borderId="157" xfId="0" applyFont="1" applyFill="1" applyBorder="1" applyAlignment="1">
      <alignment wrapText="1"/>
    </xf>
    <xf numFmtId="0" fontId="10" fillId="2" borderId="134" xfId="0" applyFont="1" applyFill="1" applyBorder="1" applyAlignment="1" applyProtection="1">
      <alignment wrapText="1"/>
      <protection locked="0"/>
    </xf>
    <xf numFmtId="0" fontId="12" fillId="7" borderId="153" xfId="0" applyFont="1" applyFill="1" applyBorder="1" applyAlignment="1" applyProtection="1">
      <alignment horizontal="center" wrapText="1"/>
      <protection locked="0"/>
    </xf>
    <xf numFmtId="0" fontId="8" fillId="8" borderId="158" xfId="0" applyFont="1" applyFill="1" applyBorder="1" applyAlignment="1" applyProtection="1">
      <alignment horizontal="center" wrapText="1"/>
      <protection locked="0"/>
    </xf>
    <xf numFmtId="0" fontId="12" fillId="7" borderId="159" xfId="0" applyFont="1" applyFill="1" applyBorder="1" applyAlignment="1" applyProtection="1">
      <alignment horizontal="center"/>
      <protection locked="0"/>
    </xf>
    <xf numFmtId="14" fontId="3" fillId="12" borderId="59" xfId="2" applyNumberFormat="1" applyFont="1" applyFill="1" applyBorder="1" applyAlignment="1" applyProtection="1">
      <alignment horizontal="center"/>
      <protection locked="0"/>
    </xf>
    <xf numFmtId="164" fontId="3" fillId="5" borderId="0" xfId="2" applyNumberFormat="1" applyFont="1" applyFill="1" applyBorder="1" applyAlignment="1" applyProtection="1">
      <alignment horizontal="center"/>
      <protection locked="0"/>
    </xf>
    <xf numFmtId="3" fontId="3" fillId="3" borderId="60" xfId="0" applyNumberFormat="1" applyFont="1" applyFill="1" applyBorder="1" applyAlignment="1" applyProtection="1">
      <alignment horizontal="center"/>
      <protection locked="0"/>
    </xf>
    <xf numFmtId="164" fontId="0" fillId="5" borderId="160" xfId="0" applyNumberFormat="1" applyFill="1" applyBorder="1" applyAlignment="1" applyProtection="1">
      <alignment horizontal="right" wrapText="1"/>
      <protection locked="0"/>
    </xf>
    <xf numFmtId="6" fontId="0" fillId="5" borderId="110" xfId="0" applyNumberFormat="1" applyFill="1" applyBorder="1" applyAlignment="1" applyProtection="1">
      <alignment horizontal="right" wrapText="1"/>
      <protection locked="0"/>
    </xf>
    <xf numFmtId="3" fontId="0" fillId="6" borderId="0" xfId="0" applyNumberFormat="1" applyFill="1" applyAlignment="1" applyProtection="1">
      <alignment horizontal="right" wrapText="1"/>
      <protection locked="0"/>
    </xf>
    <xf numFmtId="3" fontId="0" fillId="3" borderId="63" xfId="0" applyNumberFormat="1" applyFill="1" applyBorder="1" applyAlignment="1" applyProtection="1">
      <alignment horizontal="right" wrapText="1"/>
      <protection locked="0"/>
    </xf>
    <xf numFmtId="3" fontId="0" fillId="0" borderId="0" xfId="0" applyNumberFormat="1" applyAlignment="1" applyProtection="1">
      <alignment horizontal="right" wrapText="1"/>
      <protection locked="0"/>
    </xf>
    <xf numFmtId="3" fontId="0" fillId="3" borderId="107" xfId="0" applyNumberFormat="1" applyFill="1" applyBorder="1" applyAlignment="1" applyProtection="1">
      <alignment horizontal="right" wrapText="1"/>
      <protection locked="0"/>
    </xf>
    <xf numFmtId="3" fontId="10" fillId="0" borderId="58" xfId="0" applyNumberFormat="1" applyFont="1" applyBorder="1" applyProtection="1">
      <protection locked="0"/>
    </xf>
    <xf numFmtId="3" fontId="10" fillId="0" borderId="60" xfId="0" applyNumberFormat="1" applyFont="1" applyBorder="1" applyAlignment="1" applyProtection="1">
      <alignment wrapText="1"/>
      <protection locked="0"/>
    </xf>
    <xf numFmtId="14" fontId="10" fillId="0" borderId="59" xfId="0" applyNumberFormat="1" applyFont="1" applyBorder="1" applyAlignment="1" applyProtection="1">
      <alignment wrapText="1"/>
      <protection locked="0"/>
    </xf>
    <xf numFmtId="0" fontId="2" fillId="0" borderId="133" xfId="0" applyFont="1" applyBorder="1" applyProtection="1">
      <protection locked="0"/>
    </xf>
    <xf numFmtId="2" fontId="2" fillId="9" borderId="133" xfId="0" applyNumberFormat="1" applyFont="1" applyFill="1" applyBorder="1" applyAlignment="1" applyProtection="1">
      <alignment wrapText="1"/>
      <protection locked="0"/>
    </xf>
    <xf numFmtId="3" fontId="0" fillId="9" borderId="133" xfId="0" applyNumberFormat="1" applyFill="1" applyBorder="1" applyAlignment="1" applyProtection="1">
      <alignment horizontal="right" wrapText="1"/>
      <protection locked="0"/>
    </xf>
    <xf numFmtId="0" fontId="0" fillId="6" borderId="40" xfId="0" applyFill="1" applyBorder="1" applyAlignment="1" applyProtection="1">
      <alignment horizontal="left" wrapText="1" indent="1"/>
      <protection locked="0"/>
    </xf>
    <xf numFmtId="0" fontId="0" fillId="6" borderId="161" xfId="0" applyFill="1" applyBorder="1" applyAlignment="1" applyProtection="1">
      <alignment horizontal="left" wrapText="1" indent="1"/>
      <protection locked="0"/>
    </xf>
    <xf numFmtId="0" fontId="0" fillId="6" borderId="57" xfId="0" applyFill="1" applyBorder="1" applyAlignment="1" applyProtection="1">
      <alignment horizontal="left" wrapText="1" indent="1"/>
      <protection locked="0"/>
    </xf>
    <xf numFmtId="0" fontId="0" fillId="6" borderId="162" xfId="0" applyFill="1" applyBorder="1" applyAlignment="1" applyProtection="1">
      <alignment horizontal="left" wrapText="1" indent="1"/>
      <protection locked="0"/>
    </xf>
    <xf numFmtId="0" fontId="2" fillId="6" borderId="71" xfId="0" applyFont="1" applyFill="1" applyBorder="1" applyAlignment="1" applyProtection="1">
      <alignment horizontal="left" indent="1"/>
      <protection locked="0"/>
    </xf>
    <xf numFmtId="0" fontId="0" fillId="6" borderId="70" xfId="0" applyFill="1" applyBorder="1" applyAlignment="1" applyProtection="1">
      <alignment horizontal="left" indent="1"/>
      <protection locked="0"/>
    </xf>
    <xf numFmtId="0" fontId="0" fillId="6" borderId="71" xfId="0" applyFill="1" applyBorder="1" applyAlignment="1" applyProtection="1">
      <alignment horizontal="left" indent="1"/>
      <protection locked="0"/>
    </xf>
    <xf numFmtId="0" fontId="2" fillId="0" borderId="68" xfId="0" applyFont="1" applyBorder="1" applyAlignment="1" applyProtection="1">
      <alignment horizontal="left" indent="1"/>
      <protection locked="0"/>
    </xf>
    <xf numFmtId="0" fontId="3" fillId="3" borderId="65" xfId="0" applyFont="1" applyFill="1" applyBorder="1" applyAlignment="1" applyProtection="1">
      <alignment horizontal="left"/>
      <protection locked="0"/>
    </xf>
    <xf numFmtId="0" fontId="3" fillId="5" borderId="69" xfId="0" applyFont="1" applyFill="1" applyBorder="1" applyProtection="1">
      <protection locked="0"/>
    </xf>
    <xf numFmtId="0" fontId="3" fillId="0" borderId="74" xfId="0" applyFont="1" applyBorder="1" applyProtection="1">
      <protection locked="0"/>
    </xf>
    <xf numFmtId="3" fontId="16" fillId="4" borderId="74" xfId="0" applyNumberFormat="1" applyFont="1" applyFill="1" applyBorder="1" applyAlignment="1" applyProtection="1">
      <alignment horizontal="left"/>
      <protection locked="0"/>
    </xf>
    <xf numFmtId="167" fontId="15" fillId="7" borderId="23" xfId="1" applyNumberFormat="1" applyFont="1" applyFill="1" applyBorder="1" applyProtection="1">
      <protection locked="0" hidden="1"/>
    </xf>
    <xf numFmtId="10" fontId="15" fillId="7" borderId="25" xfId="0" applyNumberFormat="1" applyFont="1" applyFill="1" applyBorder="1" applyAlignment="1" applyProtection="1">
      <alignment horizontal="right"/>
      <protection locked="0"/>
    </xf>
    <xf numFmtId="0" fontId="17" fillId="7" borderId="24" xfId="0" applyFont="1" applyFill="1" applyBorder="1" applyProtection="1">
      <protection locked="0"/>
    </xf>
    <xf numFmtId="167" fontId="15" fillId="7" borderId="23" xfId="1" applyNumberFormat="1" applyFont="1" applyFill="1" applyBorder="1" applyProtection="1">
      <protection locked="0"/>
    </xf>
    <xf numFmtId="0" fontId="18" fillId="7" borderId="23" xfId="0" applyFont="1" applyFill="1" applyBorder="1" applyProtection="1">
      <protection locked="0"/>
    </xf>
    <xf numFmtId="0" fontId="18" fillId="7" borderId="25" xfId="0" applyFont="1" applyFill="1" applyBorder="1" applyProtection="1">
      <protection locked="0"/>
    </xf>
    <xf numFmtId="0" fontId="18" fillId="7" borderId="24" xfId="0" applyFont="1" applyFill="1" applyBorder="1" applyProtection="1">
      <protection locked="0"/>
    </xf>
    <xf numFmtId="0" fontId="19" fillId="7" borderId="23" xfId="0" applyFont="1" applyFill="1" applyBorder="1" applyProtection="1">
      <protection locked="0"/>
    </xf>
    <xf numFmtId="166" fontId="19" fillId="7" borderId="25" xfId="0" applyNumberFormat="1" applyFont="1" applyFill="1" applyBorder="1" applyProtection="1">
      <protection locked="0"/>
    </xf>
    <xf numFmtId="3" fontId="0" fillId="5" borderId="53" xfId="1" applyNumberFormat="1" applyFont="1" applyFill="1" applyBorder="1" applyAlignment="1" applyProtection="1">
      <alignment horizontal="right"/>
      <protection locked="0"/>
    </xf>
    <xf numFmtId="3" fontId="0" fillId="5" borderId="22" xfId="1" applyNumberFormat="1" applyFont="1" applyFill="1" applyBorder="1" applyAlignment="1" applyProtection="1">
      <alignment horizontal="right"/>
      <protection locked="0"/>
    </xf>
    <xf numFmtId="3" fontId="0" fillId="5" borderId="55" xfId="1" applyNumberFormat="1" applyFont="1" applyFill="1" applyBorder="1" applyAlignment="1" applyProtection="1">
      <alignment horizontal="right"/>
      <protection locked="0"/>
    </xf>
    <xf numFmtId="3" fontId="0" fillId="5" borderId="21" xfId="1" applyNumberFormat="1" applyFont="1" applyFill="1" applyBorder="1" applyAlignment="1" applyProtection="1">
      <alignment horizontal="right"/>
      <protection locked="0"/>
    </xf>
    <xf numFmtId="3" fontId="3" fillId="5" borderId="48" xfId="1" applyNumberFormat="1" applyFont="1" applyFill="1" applyBorder="1" applyAlignment="1" applyProtection="1">
      <alignment horizontal="right"/>
      <protection locked="0"/>
    </xf>
    <xf numFmtId="3" fontId="3" fillId="5" borderId="1" xfId="1" applyNumberFormat="1" applyFont="1" applyFill="1" applyBorder="1" applyAlignment="1" applyProtection="1">
      <alignment horizontal="right"/>
      <protection locked="0"/>
    </xf>
    <xf numFmtId="3" fontId="0" fillId="0" borderId="1" xfId="1" applyNumberFormat="1" applyFont="1" applyFill="1" applyBorder="1" applyAlignment="1" applyProtection="1">
      <alignment horizontal="right"/>
      <protection locked="0"/>
    </xf>
    <xf numFmtId="3" fontId="0" fillId="0" borderId="10" xfId="1" applyNumberFormat="1" applyFont="1" applyFill="1" applyBorder="1" applyAlignment="1" applyProtection="1">
      <alignment horizontal="right"/>
      <protection locked="0"/>
    </xf>
    <xf numFmtId="3" fontId="3" fillId="7" borderId="119" xfId="1" applyNumberFormat="1" applyFont="1" applyFill="1" applyBorder="1" applyAlignment="1" applyProtection="1">
      <alignment horizontal="right"/>
      <protection locked="0"/>
    </xf>
    <xf numFmtId="3" fontId="3" fillId="7" borderId="117" xfId="1" applyNumberFormat="1" applyFont="1" applyFill="1" applyBorder="1" applyAlignment="1" applyProtection="1">
      <alignment horizontal="right"/>
      <protection locked="0"/>
    </xf>
    <xf numFmtId="3" fontId="3" fillId="5" borderId="10" xfId="1" applyNumberFormat="1" applyFont="1" applyFill="1" applyBorder="1" applyAlignment="1" applyProtection="1">
      <alignment horizontal="right"/>
      <protection locked="0"/>
    </xf>
    <xf numFmtId="3" fontId="3" fillId="3" borderId="124" xfId="0" applyNumberFormat="1" applyFont="1" applyFill="1" applyBorder="1" applyAlignment="1" applyProtection="1">
      <alignment horizontal="center" wrapText="1"/>
      <protection locked="0"/>
    </xf>
    <xf numFmtId="3" fontId="3" fillId="3" borderId="62" xfId="0" applyNumberFormat="1" applyFont="1" applyFill="1" applyBorder="1" applyAlignment="1" applyProtection="1">
      <alignment horizontal="center" wrapText="1"/>
      <protection locked="0"/>
    </xf>
    <xf numFmtId="3" fontId="2" fillId="5" borderId="20" xfId="1" applyNumberFormat="1" applyFont="1" applyFill="1" applyBorder="1" applyAlignment="1" applyProtection="1">
      <alignment horizontal="right"/>
      <protection locked="0"/>
    </xf>
    <xf numFmtId="3" fontId="2" fillId="5" borderId="50" xfId="1" applyNumberFormat="1" applyFont="1" applyFill="1" applyBorder="1" applyAlignment="1" applyProtection="1">
      <alignment horizontal="right"/>
      <protection locked="0"/>
    </xf>
    <xf numFmtId="3" fontId="0" fillId="5" borderId="52" xfId="1" applyNumberFormat="1" applyFont="1" applyFill="1" applyBorder="1" applyAlignment="1" applyProtection="1">
      <alignment horizontal="right"/>
      <protection locked="0"/>
    </xf>
    <xf numFmtId="3" fontId="0" fillId="5" borderId="54" xfId="1" applyNumberFormat="1" applyFont="1" applyFill="1" applyBorder="1" applyAlignment="1" applyProtection="1">
      <alignment horizontal="right"/>
      <protection locked="0"/>
    </xf>
    <xf numFmtId="3" fontId="0" fillId="5" borderId="82" xfId="1" applyNumberFormat="1" applyFont="1" applyFill="1" applyBorder="1" applyAlignment="1" applyProtection="1">
      <alignment horizontal="right"/>
      <protection locked="0"/>
    </xf>
    <xf numFmtId="3" fontId="0" fillId="5" borderId="0" xfId="1" applyNumberFormat="1" applyFont="1" applyFill="1" applyBorder="1" applyAlignment="1" applyProtection="1">
      <alignment horizontal="right"/>
      <protection locked="0"/>
    </xf>
    <xf numFmtId="3" fontId="3" fillId="5" borderId="110" xfId="1" applyNumberFormat="1" applyFont="1" applyFill="1" applyBorder="1" applyAlignment="1" applyProtection="1">
      <alignment horizontal="right"/>
      <protection locked="0"/>
    </xf>
    <xf numFmtId="3" fontId="3" fillId="5" borderId="115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0" fillId="0" borderId="82" xfId="1" applyNumberFormat="1" applyFont="1" applyFill="1" applyBorder="1" applyAlignment="1" applyProtection="1">
      <alignment horizontal="right"/>
      <protection locked="0"/>
    </xf>
    <xf numFmtId="3" fontId="0" fillId="0" borderId="11" xfId="1" applyNumberFormat="1" applyFont="1" applyFill="1" applyBorder="1" applyAlignment="1" applyProtection="1">
      <alignment horizontal="right"/>
      <protection locked="0"/>
    </xf>
    <xf numFmtId="3" fontId="0" fillId="0" borderId="49" xfId="1" applyNumberFormat="1" applyFont="1" applyFill="1" applyBorder="1" applyAlignment="1" applyProtection="1">
      <alignment horizontal="right"/>
      <protection locked="0"/>
    </xf>
    <xf numFmtId="3" fontId="0" fillId="0" borderId="2" xfId="1" applyNumberFormat="1" applyFont="1" applyFill="1" applyBorder="1" applyAlignment="1" applyProtection="1">
      <alignment horizontal="right"/>
      <protection locked="0"/>
    </xf>
    <xf numFmtId="3" fontId="0" fillId="5" borderId="89" xfId="1" applyNumberFormat="1" applyFont="1" applyFill="1" applyBorder="1" applyAlignment="1" applyProtection="1">
      <alignment horizontal="right"/>
      <protection locked="0"/>
    </xf>
    <xf numFmtId="3" fontId="0" fillId="5" borderId="90" xfId="1" applyNumberFormat="1" applyFont="1" applyFill="1" applyBorder="1" applyAlignment="1" applyProtection="1">
      <alignment horizontal="right"/>
      <protection locked="0"/>
    </xf>
    <xf numFmtId="3" fontId="15" fillId="7" borderId="77" xfId="1" applyNumberFormat="1" applyFont="1" applyFill="1" applyBorder="1" applyAlignment="1" applyProtection="1">
      <alignment horizontal="right"/>
      <protection locked="0"/>
    </xf>
    <xf numFmtId="3" fontId="15" fillId="7" borderId="78" xfId="1" applyNumberFormat="1" applyFont="1" applyFill="1" applyBorder="1" applyAlignment="1" applyProtection="1">
      <alignment horizontal="right"/>
      <protection locked="0"/>
    </xf>
    <xf numFmtId="0" fontId="2" fillId="0" borderId="74" xfId="0" applyFont="1" applyBorder="1" applyAlignment="1" applyProtection="1">
      <alignment horizontal="left" vertical="center" indent="2"/>
      <protection locked="0"/>
    </xf>
    <xf numFmtId="3" fontId="0" fillId="0" borderId="60" xfId="1" applyNumberFormat="1" applyFont="1" applyFill="1" applyBorder="1" applyAlignment="1" applyProtection="1">
      <alignment horizontal="right"/>
      <protection locked="0"/>
    </xf>
    <xf numFmtId="3" fontId="0" fillId="0" borderId="92" xfId="1" applyNumberFormat="1" applyFont="1" applyFill="1" applyBorder="1" applyAlignment="1" applyProtection="1">
      <alignment horizontal="right"/>
      <protection locked="0"/>
    </xf>
    <xf numFmtId="3" fontId="0" fillId="0" borderId="84" xfId="1" applyNumberFormat="1" applyFont="1" applyFill="1" applyBorder="1" applyAlignment="1" applyProtection="1">
      <alignment horizontal="right"/>
      <protection locked="0"/>
    </xf>
    <xf numFmtId="3" fontId="0" fillId="0" borderId="94" xfId="1" applyNumberFormat="1" applyFont="1" applyFill="1" applyBorder="1" applyAlignment="1" applyProtection="1">
      <alignment horizontal="right"/>
      <protection locked="0"/>
    </xf>
    <xf numFmtId="3" fontId="3" fillId="2" borderId="0" xfId="1" applyNumberFormat="1" applyFont="1" applyFill="1" applyBorder="1" applyAlignment="1" applyProtection="1">
      <alignment horizontal="right"/>
      <protection locked="0"/>
    </xf>
    <xf numFmtId="3" fontId="3" fillId="8" borderId="56" xfId="1" applyNumberFormat="1" applyFont="1" applyFill="1" applyBorder="1" applyAlignment="1" applyProtection="1">
      <alignment horizontal="right"/>
      <protection locked="0"/>
    </xf>
    <xf numFmtId="3" fontId="3" fillId="8" borderId="4" xfId="1" applyNumberFormat="1" applyFont="1" applyFill="1" applyBorder="1" applyAlignment="1" applyProtection="1">
      <alignment horizontal="right"/>
      <protection locked="0"/>
    </xf>
    <xf numFmtId="3" fontId="3" fillId="8" borderId="19" xfId="1" applyNumberFormat="1" applyFont="1" applyFill="1" applyBorder="1" applyAlignment="1" applyProtection="1">
      <alignment horizontal="right"/>
      <protection locked="0"/>
    </xf>
    <xf numFmtId="3" fontId="15" fillId="7" borderId="117" xfId="1" applyNumberFormat="1" applyFont="1" applyFill="1" applyBorder="1" applyAlignment="1" applyProtection="1">
      <alignment horizontal="right"/>
      <protection locked="0"/>
    </xf>
    <xf numFmtId="3" fontId="15" fillId="7" borderId="118" xfId="1" applyNumberFormat="1" applyFont="1" applyFill="1" applyBorder="1" applyAlignment="1" applyProtection="1">
      <alignment horizontal="right"/>
      <protection locked="0"/>
    </xf>
    <xf numFmtId="3" fontId="15" fillId="7" borderId="119" xfId="1" applyNumberFormat="1" applyFont="1" applyFill="1" applyBorder="1" applyAlignment="1" applyProtection="1">
      <alignment horizontal="right"/>
      <protection locked="0"/>
    </xf>
    <xf numFmtId="3" fontId="3" fillId="2" borderId="11" xfId="1" applyNumberFormat="1" applyFont="1" applyFill="1" applyBorder="1" applyAlignment="1" applyProtection="1">
      <alignment horizontal="right"/>
      <protection locked="0"/>
    </xf>
    <xf numFmtId="3" fontId="0" fillId="0" borderId="91" xfId="1" applyNumberFormat="1" applyFont="1" applyFill="1" applyBorder="1" applyAlignment="1" applyProtection="1">
      <alignment horizontal="right"/>
      <protection locked="0"/>
    </xf>
    <xf numFmtId="3" fontId="0" fillId="0" borderId="93" xfId="1" applyNumberFormat="1" applyFont="1" applyFill="1" applyBorder="1" applyAlignment="1" applyProtection="1">
      <alignment horizontal="right"/>
      <protection locked="0"/>
    </xf>
    <xf numFmtId="3" fontId="15" fillId="7" borderId="76" xfId="1" applyNumberFormat="1" applyFont="1" applyFill="1" applyBorder="1" applyAlignment="1" applyProtection="1">
      <alignment horizontal="right"/>
      <protection locked="0"/>
    </xf>
    <xf numFmtId="3" fontId="0" fillId="0" borderId="12" xfId="1" applyNumberFormat="1" applyFont="1" applyFill="1" applyBorder="1" applyAlignment="1" applyProtection="1">
      <alignment horizontal="right"/>
      <protection locked="0"/>
    </xf>
    <xf numFmtId="3" fontId="0" fillId="0" borderId="47" xfId="1" applyNumberFormat="1" applyFont="1" applyFill="1" applyBorder="1" applyAlignment="1" applyProtection="1">
      <alignment horizontal="right"/>
      <protection locked="0"/>
    </xf>
    <xf numFmtId="3" fontId="0" fillId="5" borderId="87" xfId="1" applyNumberFormat="1" applyFont="1" applyFill="1" applyBorder="1" applyAlignment="1" applyProtection="1">
      <alignment horizontal="right"/>
      <protection locked="0"/>
    </xf>
    <xf numFmtId="3" fontId="0" fillId="0" borderId="48" xfId="1" applyNumberFormat="1" applyFont="1" applyFill="1" applyBorder="1" applyAlignment="1" applyProtection="1">
      <alignment horizontal="right"/>
      <protection locked="0"/>
    </xf>
    <xf numFmtId="3" fontId="3" fillId="5" borderId="111" xfId="1" applyNumberFormat="1" applyFont="1" applyFill="1" applyBorder="1" applyAlignment="1" applyProtection="1">
      <alignment horizontal="right"/>
      <protection locked="0"/>
    </xf>
    <xf numFmtId="3" fontId="3" fillId="7" borderId="118" xfId="1" applyNumberFormat="1" applyFont="1" applyFill="1" applyBorder="1" applyAlignment="1" applyProtection="1">
      <alignment horizontal="right"/>
      <protection locked="0"/>
    </xf>
    <xf numFmtId="3" fontId="2" fillId="5" borderId="51" xfId="1" applyNumberFormat="1" applyFont="1" applyFill="1" applyBorder="1" applyAlignment="1" applyProtection="1">
      <alignment horizontal="right"/>
      <protection locked="0"/>
    </xf>
    <xf numFmtId="3" fontId="0" fillId="0" borderId="88" xfId="1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2" borderId="6" xfId="0" applyNumberFormat="1" applyFill="1" applyBorder="1" applyAlignment="1" applyProtection="1">
      <alignment horizontal="right"/>
      <protection locked="0"/>
    </xf>
    <xf numFmtId="10" fontId="0" fillId="2" borderId="7" xfId="0" applyNumberFormat="1" applyFill="1" applyBorder="1" applyAlignment="1" applyProtection="1">
      <alignment horizontal="right"/>
      <protection locked="0"/>
    </xf>
    <xf numFmtId="10" fontId="0" fillId="2" borderId="15" xfId="0" applyNumberFormat="1" applyFill="1" applyBorder="1" applyAlignment="1" applyProtection="1">
      <alignment horizontal="right"/>
      <protection locked="0"/>
    </xf>
    <xf numFmtId="10" fontId="0" fillId="2" borderId="0" xfId="0" applyNumberFormat="1" applyFill="1" applyAlignment="1" applyProtection="1">
      <alignment horizontal="right"/>
      <protection locked="0"/>
    </xf>
    <xf numFmtId="10" fontId="15" fillId="7" borderId="24" xfId="0" applyNumberFormat="1" applyFont="1" applyFill="1" applyBorder="1" applyAlignment="1" applyProtection="1">
      <alignment horizontal="right"/>
      <protection locked="0"/>
    </xf>
    <xf numFmtId="10" fontId="15" fillId="7" borderId="23" xfId="0" applyNumberFormat="1" applyFont="1" applyFill="1" applyBorder="1" applyAlignment="1" applyProtection="1">
      <alignment horizontal="right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font>
        <color theme="5" tint="0.59996337778862885"/>
      </font>
      <fill>
        <patternFill patternType="solid">
          <bgColor theme="5" tint="0.59996337778862885"/>
        </patternFill>
      </fill>
    </dxf>
    <dxf>
      <numFmt numFmtId="14" formatCode="0.00%"/>
    </dxf>
    <dxf>
      <numFmt numFmtId="165" formatCode="&quot;$&quot;#,##0"/>
    </dxf>
    <dxf>
      <numFmt numFmtId="1" formatCode="0"/>
    </dxf>
  </dxfs>
  <tableStyles count="0" defaultTableStyle="TableStyleMedium2" defaultPivotStyle="PivotStyleLight16"/>
  <colors>
    <mruColors>
      <color rgb="FFFFFFCC"/>
      <color rgb="FFEBF9FC"/>
      <color rgb="FFECECE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earch.iu.edu/funding-proposals/proposals/budgets/rates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rants.nih.gov/grants/how-to-apply-application-guide/format-and-write/develop-your-budget.htm" TargetMode="External"/><Relationship Id="rId1" Type="http://schemas.openxmlformats.org/officeDocument/2006/relationships/hyperlink" Target="https://research.iu.edu/funding-proposals/proposals/budgets/rates.html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5546875" defaultRowHeight="12.75"/>
  <cols>
    <col min="1" max="1" width="28" style="1" customWidth="1"/>
    <col min="2" max="2" width="22.140625" style="1" customWidth="1"/>
    <col min="3" max="3" width="12.42578125" style="2" bestFit="1" customWidth="1"/>
    <col min="4" max="5" width="6.5703125" style="2" customWidth="1"/>
    <col min="6" max="6" width="13.28515625" style="9" bestFit="1" customWidth="1"/>
    <col min="7" max="7" width="11.140625" style="6" customWidth="1"/>
    <col min="8" max="8" width="11.42578125" style="1" customWidth="1"/>
    <col min="9" max="9" width="11.140625" style="1" customWidth="1"/>
    <col min="10" max="11" width="11.7109375" style="1" customWidth="1"/>
    <col min="12" max="12" width="2.7109375" style="1" customWidth="1"/>
    <col min="13" max="13" width="12.5703125" style="1" customWidth="1"/>
    <col min="14" max="16" width="8.85546875" style="1"/>
    <col min="17" max="17" width="10.140625" style="1" customWidth="1"/>
    <col min="18" max="19" width="8.85546875" style="1"/>
    <col min="20" max="20" width="11.140625" style="1" customWidth="1"/>
    <col min="21" max="22" width="9.28515625" style="1" bestFit="1" customWidth="1"/>
    <col min="23" max="23" width="9.28515625" style="1" customWidth="1"/>
    <col min="24" max="25" width="8.85546875" style="1"/>
    <col min="26" max="26" width="9.28515625" style="1" bestFit="1" customWidth="1"/>
    <col min="27" max="16384" width="8.85546875" style="1"/>
  </cols>
  <sheetData>
    <row r="1" spans="1:26" ht="15.75">
      <c r="A1" s="227" t="s">
        <v>0</v>
      </c>
      <c r="B1" s="228"/>
      <c r="C1" s="229"/>
      <c r="D1" s="229"/>
      <c r="E1" s="229"/>
      <c r="F1" s="249"/>
      <c r="G1" s="230"/>
      <c r="H1" s="231"/>
      <c r="I1" s="232"/>
      <c r="J1" s="233"/>
      <c r="K1" s="234"/>
      <c r="L1" s="248"/>
      <c r="M1" s="200"/>
      <c r="N1" s="201"/>
      <c r="O1" s="202" t="s">
        <v>1</v>
      </c>
      <c r="P1" s="203">
        <v>0</v>
      </c>
      <c r="Q1" s="34"/>
      <c r="R1" s="290" t="s">
        <v>2</v>
      </c>
      <c r="S1" s="291"/>
      <c r="T1" s="292">
        <v>45834</v>
      </c>
      <c r="U1" s="34"/>
      <c r="V1" s="34"/>
      <c r="W1" s="34"/>
      <c r="X1" s="34"/>
      <c r="Y1" s="34"/>
      <c r="Z1" s="34"/>
    </row>
    <row r="2" spans="1:26">
      <c r="A2" s="235" t="s">
        <v>3</v>
      </c>
      <c r="B2" s="199"/>
      <c r="C2" s="236"/>
      <c r="D2" s="236"/>
      <c r="E2" s="236"/>
      <c r="F2" s="250"/>
      <c r="G2" s="237"/>
      <c r="H2" s="238"/>
      <c r="I2" s="238"/>
      <c r="J2" s="238"/>
      <c r="K2" s="239"/>
      <c r="L2" s="248"/>
      <c r="M2" s="204"/>
      <c r="N2" s="135"/>
      <c r="O2" s="136" t="s">
        <v>4</v>
      </c>
      <c r="P2" s="205">
        <v>0</v>
      </c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>
      <c r="A3" s="240" t="s">
        <v>5</v>
      </c>
      <c r="B3" s="123">
        <v>45658</v>
      </c>
      <c r="C3" s="124"/>
      <c r="D3" s="124"/>
      <c r="E3" s="124"/>
      <c r="F3" s="251"/>
      <c r="G3" s="130" t="s">
        <v>6</v>
      </c>
      <c r="H3" s="129">
        <v>1</v>
      </c>
      <c r="I3" s="130" t="s">
        <v>6</v>
      </c>
      <c r="J3" s="152">
        <v>2</v>
      </c>
      <c r="K3" s="137" t="s">
        <v>7</v>
      </c>
      <c r="M3" s="206"/>
      <c r="N3" s="207"/>
      <c r="O3" s="207" t="s">
        <v>8</v>
      </c>
      <c r="P3" s="208">
        <v>0</v>
      </c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>
      <c r="A4" s="240" t="s">
        <v>9</v>
      </c>
      <c r="B4" s="121"/>
      <c r="C4" s="122"/>
      <c r="D4" s="122"/>
      <c r="E4" s="122"/>
      <c r="F4" s="252"/>
      <c r="G4" s="281">
        <f>B3</f>
        <v>45658</v>
      </c>
      <c r="H4" s="219">
        <v>45808</v>
      </c>
      <c r="I4" s="219"/>
      <c r="J4" s="220"/>
      <c r="K4" s="138"/>
      <c r="L4" s="222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>
      <c r="A5" s="307" t="s">
        <v>10</v>
      </c>
      <c r="B5" s="241"/>
      <c r="C5" s="241"/>
      <c r="D5" s="241"/>
      <c r="E5" s="241"/>
      <c r="F5" s="253"/>
      <c r="G5" s="282">
        <f>ROUND((((DATEDIF(G4,H4,"D"))+1)/(365/12)),1)</f>
        <v>5</v>
      </c>
      <c r="H5" s="218" t="s">
        <v>11</v>
      </c>
      <c r="I5" s="216">
        <f>ROUND((((DATEDIF(I4,J4,"D"))+1)/(365/12)),1)</f>
        <v>0</v>
      </c>
      <c r="J5" s="217" t="s">
        <v>11</v>
      </c>
      <c r="K5" s="138"/>
      <c r="L5" s="223"/>
      <c r="Q5" s="11"/>
      <c r="R5" s="11"/>
      <c r="U5" s="31"/>
    </row>
    <row r="6" spans="1:26" ht="28.5" customHeight="1">
      <c r="A6" s="180" t="s">
        <v>12</v>
      </c>
      <c r="B6" s="181" t="s">
        <v>13</v>
      </c>
      <c r="C6" s="182" t="s">
        <v>14</v>
      </c>
      <c r="D6" s="328" t="s">
        <v>15</v>
      </c>
      <c r="E6" s="329"/>
      <c r="F6" s="254" t="s">
        <v>16</v>
      </c>
      <c r="G6" s="211" t="s">
        <v>17</v>
      </c>
      <c r="H6" s="182" t="s">
        <v>18</v>
      </c>
      <c r="I6" s="182" t="s">
        <v>17</v>
      </c>
      <c r="J6" s="183" t="s">
        <v>18</v>
      </c>
      <c r="K6" s="184"/>
    </row>
    <row r="7" spans="1:26">
      <c r="A7" s="185" t="s">
        <v>19</v>
      </c>
      <c r="B7" s="186"/>
      <c r="C7" s="187"/>
      <c r="D7" s="210" t="s">
        <v>20</v>
      </c>
      <c r="E7" s="210" t="s">
        <v>21</v>
      </c>
      <c r="F7" s="255"/>
      <c r="G7" s="283"/>
      <c r="H7" s="128"/>
      <c r="I7" s="188"/>
      <c r="J7" s="188"/>
      <c r="K7" s="189"/>
    </row>
    <row r="8" spans="1:26">
      <c r="A8" s="105"/>
      <c r="B8" s="24" t="s">
        <v>22</v>
      </c>
      <c r="C8" s="37"/>
      <c r="D8" s="35">
        <v>0</v>
      </c>
      <c r="E8" s="35">
        <v>0</v>
      </c>
      <c r="F8" s="256">
        <v>0</v>
      </c>
      <c r="G8" s="284">
        <f>IF($C8="12-month",G$5*$D8, IF($C8="9-month",ROUND((NETWORKDAYS.INTL(G$4,H$4,"0000000", nosumm))/(365/48),0)/4*D8, IF($C8="summer", 3*D8, IF($C8="grad",D8*$G$5/2, IF($C8="hourly",D8/2080*12,0)))))</f>
        <v>0</v>
      </c>
      <c r="H8" s="127">
        <f>ROUND(IF($C8="12-month",($F8/12*G8),IF($C8="9-month",($F8/10*ROUND((NETWORKDAYS.INTL(G$4,H$4,"0000000", nopay))/(365/48),0)/4*D8),IF($C8="summer",$F8*0.025*13*$D8,IF($C8="grad",($F8*$D8/12*G$5),IF($C8="hourly",$D8*$F8,))))),0)</f>
        <v>0</v>
      </c>
      <c r="I8" s="126">
        <f>IF($C8="12-month",I$5*$E8, IF($C8="9-month",ROUND((NETWORKDAYS.INTL(I$4,J$4,"0000000", nosumm))/(365/48),0)/4*$E8, IF($C8="summer", 3*$E8, IF($C8="grad",$E8*$I$5/2, IF($C8="hourly",E8/2080*12,0)))))</f>
        <v>0</v>
      </c>
      <c r="J8" s="221">
        <f>(ROUND(IF($C8="12-month",($F8/12*I8),IF($C8="9-month",($F8/10*ROUND((NETWORKDAYS.INTL(I$4,J$4,"0000000", nopay))/(365/48),0)/4*E8),IF($C8="summer",$F8*0.025*13*$E8,IF($C8="grad",($F8*$E8/12*I$5),IF($C8="hourly",$E8*$F8,)))))*(1+$P$1),0))</f>
        <v>0</v>
      </c>
      <c r="K8" s="139">
        <f t="shared" ref="K8:K14" si="0">H8+J8</f>
        <v>0</v>
      </c>
      <c r="N8" s="209"/>
    </row>
    <row r="9" spans="1:26">
      <c r="A9" s="106"/>
      <c r="B9" s="25"/>
      <c r="C9" s="38"/>
      <c r="D9" s="36">
        <v>0</v>
      </c>
      <c r="E9" s="36">
        <v>0</v>
      </c>
      <c r="F9" s="257">
        <v>0</v>
      </c>
      <c r="G9" s="284">
        <f>IF($C9="12-month",G$5*$D9, IF($C9="9-month",ROUND((NETWORKDAYS.INTL(G$4,H$4,"0000000", nosumm))/(365/48),0)/4*D9, IF($C9="summer", 3*D9, IF($C9="grad",D9*$G$5/2, IF($C9="hourly",D9/2080*12,0)))))</f>
        <v>0</v>
      </c>
      <c r="H9" s="127">
        <f>ROUND(IF($C9="12-month",($F9/12*G9),IF($C9="9-month",($F9/10*ROUND((NETWORKDAYS.INTL(G$4,H$4,"0000000", nopay))/(365/48),0)/4*D9),IF($C9="summer",$F9*0.025*13*$D9,IF($C9="grad",($F9*$D9/12*G$5),IF($C9="hourly",$D9*$F9,))))),0)</f>
        <v>0</v>
      </c>
      <c r="I9" s="126">
        <f>IF($C9="12-month",I$5*$E9, IF($C9="9-month",ROUND((NETWORKDAYS.INTL(I$4,J$4,"0000000", nosumm))/(365/48),0)/4*$E9, IF($C9="summer", 3*$E9, IF($C9="grad",$E9*$I$5/2, IF($C9="hourly",E9/2080*12,0)))))</f>
        <v>0</v>
      </c>
      <c r="J9" s="221">
        <f>(ROUND(IF($C9="12-month",($F9/12*I9),IF($C9="9-month",($F9/10*ROUND((NETWORKDAYS.INTL(I$4,J$4,"0000000", nopay))/(365/48),0)/4*E9),IF($C9="summer",$F9*0.025*13*$E9,IF($C9="grad",($F9*$E9/12*I$5),IF($C9="hourly",$E9*$F9,)))))*(1+$P$1),0))</f>
        <v>0</v>
      </c>
      <c r="K9" s="140">
        <f t="shared" si="0"/>
        <v>0</v>
      </c>
      <c r="O9" s="209"/>
    </row>
    <row r="10" spans="1:26">
      <c r="A10" s="106"/>
      <c r="B10" s="10"/>
      <c r="C10" s="38"/>
      <c r="D10" s="36">
        <v>0</v>
      </c>
      <c r="E10" s="36">
        <v>0</v>
      </c>
      <c r="F10" s="257">
        <v>0</v>
      </c>
      <c r="G10" s="284">
        <f>IF($C10="12-month",G$5*$D10, IF($C10="9-month",ROUND((NETWORKDAYS.INTL(G$4,H$4,"0000000", nosumm))/(365/48),0)/4*D10, IF($C10="summer", 3*D10, IF($C10="grad",D10*$G$5/2, IF($C10="hourly",D10/2080*12,0)))))</f>
        <v>0</v>
      </c>
      <c r="H10" s="127">
        <f>ROUND(IF($C10="12-month",($F10/12*G10),IF($C10="9-month",($F10/10*ROUND((NETWORKDAYS.INTL(G$4,H$4,"0000000", nopay))/(365/48),0)/4*D10),IF($C10="summer",$F10*0.025*13*$D10,IF($C10="grad",($F10*$D10/12*G$5),IF($C10="hourly",$D10*$F10,))))),0)</f>
        <v>0</v>
      </c>
      <c r="I10" s="126">
        <f>IF($C10="12-month",I$5*$E10, IF($C10="9-month",ROUND((NETWORKDAYS.INTL(I$4,J$4,"0000000", nosumm))/(365/48),0)/4*$E10, IF($C10="summer", 3*$E10, IF($C10="grad",$E10*$I$5/2, IF($C10="hourly",E10/2080*12,0)))))</f>
        <v>0</v>
      </c>
      <c r="J10" s="221">
        <f>(ROUND(IF($C10="12-month",($F10/12*I10),IF($C10="9-month",($F10/10*ROUND((NETWORKDAYS.INTL(I$4,J$4,"0000000", nopay))/(365/48),0)/4*E10),IF($C10="summer",$F10*0.025*13*$E10,IF($C10="grad",($F10*$E10/12*I$5),IF($C10="hourly",$E10*$F10,)))))*(1+$P$1),0))</f>
        <v>0</v>
      </c>
      <c r="K10" s="140">
        <f t="shared" si="0"/>
        <v>0</v>
      </c>
    </row>
    <row r="11" spans="1:26">
      <c r="A11" s="106"/>
      <c r="B11" s="10"/>
      <c r="C11" s="38"/>
      <c r="D11" s="36">
        <v>0</v>
      </c>
      <c r="E11" s="36">
        <v>0</v>
      </c>
      <c r="F11" s="257">
        <v>0</v>
      </c>
      <c r="G11" s="284">
        <f>IF($C11="12-month",G$5*$D11, IF($C11="9-month",ROUND((NETWORKDAYS.INTL(G$4,H$4,"0000000", nosumm))/(365/48),0)/4*D11, IF($C11="summer", 3*D11, IF($C11="grad",D11*$G$5/2, IF($C11="hourly",D11/2080*12,0)))))</f>
        <v>0</v>
      </c>
      <c r="H11" s="127">
        <f>ROUND(IF($C11="12-month",($F11/12*G11),IF($C11="9-month",($F11/10*ROUND((NETWORKDAYS.INTL(G$4,H$4,"0000000", nopay))/(365/48),0)/4*D11),IF($C11="summer",$F11*0.025*13*$D11,IF($C11="grad",($F11*$D11/12*G$5),IF($C11="hourly",$D11*$F11,))))),0)</f>
        <v>0</v>
      </c>
      <c r="I11" s="126">
        <f>IF($C11="12-month",I$5*$E11, IF($C11="9-month",ROUND((NETWORKDAYS.INTL(I$4,J$4,"0000000", nosumm))/(365/48),0)/4*$E11, IF($C11="summer", 3*$E11, IF($C11="grad",$E11*$I$5/2, IF($C11="hourly",E11/2080*12,0)))))</f>
        <v>0</v>
      </c>
      <c r="J11" s="221">
        <f>(ROUND(IF($C11="12-month",($F11/12*I11),IF($C11="9-month",($F11/10*ROUND((NETWORKDAYS.INTL(I$4,J$4,"0000000", nopay))/(365/48),0)/4*E11),IF($C11="summer",$F11*0.025*13*$E11,IF($C11="grad",($F11*$E11/12*I$5),IF($C11="hourly",$E11*$F11,)))))*(1+$P$1),0))</f>
        <v>0</v>
      </c>
      <c r="K11" s="140">
        <f t="shared" si="0"/>
        <v>0</v>
      </c>
    </row>
    <row r="12" spans="1:26">
      <c r="A12" s="107"/>
      <c r="B12" s="26"/>
      <c r="C12" s="38"/>
      <c r="D12" s="36">
        <v>0</v>
      </c>
      <c r="E12" s="36">
        <v>0</v>
      </c>
      <c r="F12" s="257">
        <v>0</v>
      </c>
      <c r="G12" s="284">
        <f>IF($C12="12-month",G$5*$D12, IF($C12="9-month",ROUND((NETWORKDAYS.INTL(G$4,H$4,"0000000", nosumm))/(365/48),0)/4*D12, IF($C12="summer", 3*D12, IF($C12="grad",D12*$G$5/2, IF($C12="hourly",D12/2080*12,0)))))</f>
        <v>0</v>
      </c>
      <c r="H12" s="127">
        <f>ROUND(IF($C12="12-month",($F12/12*G12),IF($C12="9-month",($F12/10*ROUND((NETWORKDAYS.INTL(G$4,H$4,"0000000", nopay))/(365/48),0)/4*D12),IF($C12="summer",$F12*0.025*13*$D12,IF($C12="grad",($F12*$D12/12*G$5),IF($C12="hourly",$D12*$F12,))))),0)</f>
        <v>0</v>
      </c>
      <c r="I12" s="126">
        <f>IF($C12="12-month",I$5*$E12, IF($C12="9-month",ROUND((NETWORKDAYS.INTL(I$4,J$4,"0000000", nosumm))/(365/48),0)/4*$E12, IF($C12="summer", 3*$E12, IF($C12="grad",$E12*$I$5/2, IF($C12="hourly",E12/2080*12,0)))))</f>
        <v>0</v>
      </c>
      <c r="J12" s="221">
        <f>(ROUND(IF($C12="12-month",($F12/12*I12),IF($C12="9-month",($F12/10*ROUND((NETWORKDAYS.INTL(I$4,J$4,"0000000", nopay))/(365/48),0)/4*E12),IF($C12="summer",$F12*0.025*13*$E12,IF($C12="grad",($F12*$E12/12*I$5),IF($C12="hourly",$E12*$F12,)))))*(1+$P$1),0))</f>
        <v>0</v>
      </c>
      <c r="K12" s="140">
        <f t="shared" si="0"/>
        <v>0</v>
      </c>
    </row>
    <row r="13" spans="1:26">
      <c r="A13" s="107"/>
      <c r="B13" s="26"/>
      <c r="C13" s="38"/>
      <c r="D13" s="36">
        <v>0</v>
      </c>
      <c r="E13" s="36">
        <v>0</v>
      </c>
      <c r="F13" s="257">
        <v>0</v>
      </c>
      <c r="G13" s="284">
        <f>IF($C13="12-month",G$5*$D13, IF($C13="9-month",ROUND((NETWORKDAYS.INTL(G$4,H$4,"0000000", nosumm))/(365/48),0)/4*D13, IF($C13="summer", 3*D13, IF($C13="grad",D13*$G$5/2, IF($C13="hourly",D13/2080*12,0)))))</f>
        <v>0</v>
      </c>
      <c r="H13" s="127">
        <f>ROUND(IF($C13="12-month",($F13/12*G13),IF($C13="9-month",($F13/10*ROUND((NETWORKDAYS.INTL(G$4,H$4,"0000000", nopay))/(365/48),0)/4*D13),IF($C13="summer",$F13*0.025*13*$D13,IF($C13="grad",($F13*$D13/12*G$5),IF($C13="hourly",$D13*$F13,))))),0)</f>
        <v>0</v>
      </c>
      <c r="I13" s="126">
        <f>IF($C13="12-month",I$5*$E13, IF($C13="9-month",ROUND((NETWORKDAYS.INTL(I$4,J$4,"0000000", nosumm))/(365/48),0)/4*$E13, IF($C13="summer", 3*$E13, IF($C13="grad",$E13*$I$5/2, IF($C13="hourly",E13/2080*12,0)))))</f>
        <v>0</v>
      </c>
      <c r="J13" s="221">
        <f>(ROUND(IF($C13="12-month",($F13/12*I13),IF($C13="9-month",($F13/10*ROUND((NETWORKDAYS.INTL(I$4,J$4,"0000000", nopay))/(365/48),0)/4*E13),IF($C13="summer",$F13*0.025*13*$E13,IF($C13="grad",($F13*$E13/12*I$5),IF($C13="hourly",$E13*$F13,)))))*(1+$P$1),0))</f>
        <v>0</v>
      </c>
      <c r="K13" s="140">
        <f t="shared" si="0"/>
        <v>0</v>
      </c>
    </row>
    <row r="14" spans="1:26">
      <c r="A14" s="303"/>
      <c r="B14" s="27"/>
      <c r="C14" s="38"/>
      <c r="D14" s="36">
        <v>0</v>
      </c>
      <c r="E14" s="36">
        <v>0</v>
      </c>
      <c r="F14" s="257">
        <v>0</v>
      </c>
      <c r="G14" s="284">
        <f>IF($C14="12-month",G$5*$D14, IF($C14="9-month",ROUND((NETWORKDAYS.INTL(G$4,H$4,"0000000", nosumm))/(365/48),0)/4*D14, IF($C14="summer", 3*D14, IF($C14="grad",D14*$G$5/2, IF($C14="hourly",D14/2080*12,0)))))</f>
        <v>0</v>
      </c>
      <c r="H14" s="127">
        <f>ROUND(IF($C14="12-month",($F14/12*G14),IF($C14="9-month",($F14/10*ROUND((NETWORKDAYS.INTL(G$4,H$4,"0000000", nopay))/(365/48),0)/4*D14),IF($C14="summer",$F14*0.025*13*$D14,IF($C14="grad",($F14*$D14/12*G$5),IF($C14="hourly",$D14*$F14,))))),0)</f>
        <v>0</v>
      </c>
      <c r="I14" s="126">
        <f>IF($C14="12-month",I$5*$E14, IF($C14="9-month",ROUND((NETWORKDAYS.INTL(I$4,J$4,"0000000", nosumm))/(365/48),0)/4*$E14, IF($C14="summer", 3*$E14, IF($C14="grad",$E14*$I$5/2, IF($C14="hourly",E14/2080*12,0)))))</f>
        <v>0</v>
      </c>
      <c r="J14" s="221">
        <f>(ROUND(IF($C14="12-month",($F14/12*I14),IF($C14="9-month",($F14/10*ROUND((NETWORKDAYS.INTL(I$4,J$4,"0000000", nopay))/(365/48),0)/4*E14),IF($C14="summer",$F14*0.025*13*$E14,IF($C14="grad",($F14*$E14/12*I$5),IF($C14="hourly",$E14*$F14,)))))*(1+$P$1),0))</f>
        <v>0</v>
      </c>
      <c r="K14" s="141">
        <f t="shared" si="0"/>
        <v>0</v>
      </c>
    </row>
    <row r="15" spans="1:26">
      <c r="A15" s="190" t="s">
        <v>23</v>
      </c>
      <c r="B15" s="191"/>
      <c r="C15" s="192"/>
      <c r="D15" s="192"/>
      <c r="E15" s="192"/>
      <c r="F15" s="258"/>
      <c r="G15" s="285"/>
      <c r="H15" s="193">
        <f>SUM(H8:H14)</f>
        <v>0</v>
      </c>
      <c r="I15" s="194"/>
      <c r="J15" s="195">
        <f>SUM(J8:J14)</f>
        <v>0</v>
      </c>
      <c r="K15" s="196">
        <f>SUM(K8:K14)</f>
        <v>0</v>
      </c>
    </row>
    <row r="16" spans="1:26">
      <c r="A16" s="304" t="s">
        <v>24</v>
      </c>
      <c r="B16" s="153"/>
      <c r="C16" s="154" t="s">
        <v>25</v>
      </c>
      <c r="D16" s="155"/>
      <c r="E16" s="155"/>
      <c r="F16" s="259" t="s">
        <v>26</v>
      </c>
      <c r="G16" s="156"/>
      <c r="H16" s="156"/>
      <c r="I16" s="157"/>
      <c r="J16" s="156"/>
      <c r="K16" s="158"/>
    </row>
    <row r="17" spans="1:13">
      <c r="A17" s="108" t="str">
        <f>IF(A8&lt;&gt;"",A8,"")</f>
        <v/>
      </c>
      <c r="B17" s="95" t="str">
        <f>IF(B8&lt;&gt;"",B8,"")</f>
        <v>Principal Investigator</v>
      </c>
      <c r="C17" s="37"/>
      <c r="D17" s="98"/>
      <c r="E17" s="98"/>
      <c r="F17" s="260">
        <f>IFERROR(VLOOKUP(C17,'Additional Calculations'!$L$2:$M$11,2,FALSE),0)</f>
        <v>0</v>
      </c>
      <c r="G17" s="330">
        <f>ROUND(IF($C17&lt;&gt;"grad",($H8*$F17),($D8*$F17)*($G$5/12)),0)</f>
        <v>0</v>
      </c>
      <c r="H17" s="331"/>
      <c r="I17" s="369">
        <f>ROUND(IF($C17&lt;&gt;"grad",($J8*$F17),(($F17*$E8)*($I$5/12)*(1+$P$2))),0)</f>
        <v>0</v>
      </c>
      <c r="J17" s="330"/>
      <c r="K17" s="139">
        <f t="shared" ref="K17:K23" si="1">G17+I17</f>
        <v>0</v>
      </c>
    </row>
    <row r="18" spans="1:13">
      <c r="A18" s="109" t="str">
        <f t="shared" ref="A18:B18" si="2">IF(A9&lt;&gt;"",A9,"")</f>
        <v/>
      </c>
      <c r="B18" s="96" t="str">
        <f t="shared" si="2"/>
        <v/>
      </c>
      <c r="C18" s="38"/>
      <c r="D18" s="99"/>
      <c r="E18" s="99"/>
      <c r="F18" s="260">
        <f>IFERROR(VLOOKUP(C18,'Additional Calculations'!$L$2:$M$11,2,FALSE),0)</f>
        <v>0</v>
      </c>
      <c r="G18" s="318">
        <f>ROUND(IF($C18&lt;&gt;"grad",($H9*$F18),($D9*$F18)*($G$5/12)),0)</f>
        <v>0</v>
      </c>
      <c r="H18" s="332"/>
      <c r="I18" s="317">
        <f>ROUND(IF($C18&lt;&gt;"grad",($J9*$F18),(($F18*$E9)*($I$5/12)*(1+$P$2))),0)</f>
        <v>0</v>
      </c>
      <c r="J18" s="318"/>
      <c r="K18" s="140">
        <f t="shared" si="1"/>
        <v>0</v>
      </c>
    </row>
    <row r="19" spans="1:13">
      <c r="A19" s="109" t="str">
        <f t="shared" ref="A19:B19" si="3">IF(A10&lt;&gt;"",A10,"")</f>
        <v/>
      </c>
      <c r="B19" s="96" t="str">
        <f t="shared" si="3"/>
        <v/>
      </c>
      <c r="C19" s="38"/>
      <c r="D19" s="99"/>
      <c r="E19" s="99"/>
      <c r="F19" s="260">
        <f>IFERROR(VLOOKUP(C19,'Additional Calculations'!$L$2:$M$11,2,FALSE),0)</f>
        <v>0</v>
      </c>
      <c r="G19" s="318">
        <f>ROUND(IF($C19&lt;&gt;"grad",($H10*$F19),($D10*$F19)*($G$5/12)),0)</f>
        <v>0</v>
      </c>
      <c r="H19" s="332"/>
      <c r="I19" s="317">
        <f>ROUND(IF($C19&lt;&gt;"grad",($J10*$F19),(($F19*$E10)*($I$5/12)*(1+$P$2))),0)</f>
        <v>0</v>
      </c>
      <c r="J19" s="318"/>
      <c r="K19" s="140">
        <f t="shared" si="1"/>
        <v>0</v>
      </c>
    </row>
    <row r="20" spans="1:13">
      <c r="A20" s="109" t="str">
        <f t="shared" ref="A20:B20" si="4">IF(A11&lt;&gt;"",A11,"")</f>
        <v/>
      </c>
      <c r="B20" s="96" t="str">
        <f t="shared" si="4"/>
        <v/>
      </c>
      <c r="C20" s="38"/>
      <c r="D20" s="99"/>
      <c r="E20" s="99"/>
      <c r="F20" s="260">
        <f>IFERROR(VLOOKUP(C20,'Additional Calculations'!$L$2:$M$11,2,FALSE),0)</f>
        <v>0</v>
      </c>
      <c r="G20" s="318">
        <f>ROUND(IF($C20&lt;&gt;"grad",($H11*$F20),($D11*$F20)*($G$5/12)),0)</f>
        <v>0</v>
      </c>
      <c r="H20" s="332"/>
      <c r="I20" s="317">
        <f>ROUND(IF($C20&lt;&gt;"grad",($J11*$F20),(($F20*$E11)*($I$5/12)*(1+$P$2))),0)</f>
        <v>0</v>
      </c>
      <c r="J20" s="318"/>
      <c r="K20" s="140">
        <f t="shared" si="1"/>
        <v>0</v>
      </c>
      <c r="L20" s="2"/>
      <c r="M20" s="2"/>
    </row>
    <row r="21" spans="1:13" ht="12" customHeight="1">
      <c r="A21" s="109" t="str">
        <f t="shared" ref="A21:B21" si="5">IF(A12&lt;&gt;"",A12,"")</f>
        <v/>
      </c>
      <c r="B21" s="96" t="str">
        <f t="shared" si="5"/>
        <v/>
      </c>
      <c r="C21" s="38"/>
      <c r="D21" s="99"/>
      <c r="E21" s="99"/>
      <c r="F21" s="260">
        <f>IFERROR(VLOOKUP(C21,'Additional Calculations'!$L$2:$M$11,2,FALSE),0)</f>
        <v>0</v>
      </c>
      <c r="G21" s="318">
        <f>ROUND(IF($C21&lt;&gt;"grad",($H12*$F21),($D12*$F21)*($G$5/12)),0)</f>
        <v>0</v>
      </c>
      <c r="H21" s="332"/>
      <c r="I21" s="317">
        <f>ROUND(IF($C21&lt;&gt;"grad",($J12*$F21),(($F21*$E12)*($I$5/12)*(1+$P$2))),0)</f>
        <v>0</v>
      </c>
      <c r="J21" s="318"/>
      <c r="K21" s="140">
        <f t="shared" si="1"/>
        <v>0</v>
      </c>
      <c r="L21" s="32"/>
      <c r="M21" s="33"/>
    </row>
    <row r="22" spans="1:13">
      <c r="A22" s="109" t="str">
        <f t="shared" ref="A22:B22" si="6">IF(A13&lt;&gt;"",A13,"")</f>
        <v/>
      </c>
      <c r="B22" s="96" t="str">
        <f t="shared" si="6"/>
        <v/>
      </c>
      <c r="C22" s="38"/>
      <c r="D22" s="99"/>
      <c r="E22" s="99"/>
      <c r="F22" s="260">
        <f>IFERROR(VLOOKUP(C22,'Additional Calculations'!$L$2:$M$11,2,FALSE),0)</f>
        <v>0</v>
      </c>
      <c r="G22" s="318">
        <f>ROUND(IF($C22&lt;&gt;"grad",($H13*$F22),($D13*$F22)*($G$5/12)),0)</f>
        <v>0</v>
      </c>
      <c r="H22" s="332"/>
      <c r="I22" s="317">
        <f>ROUND(IF($C22&lt;&gt;"grad",($J13*$F22),(($F22*$E13)*($I$5/12)*(1+$P$2))),0)</f>
        <v>0</v>
      </c>
      <c r="J22" s="318"/>
      <c r="K22" s="140">
        <f t="shared" si="1"/>
        <v>0</v>
      </c>
    </row>
    <row r="23" spans="1:13">
      <c r="A23" s="110" t="str">
        <f t="shared" ref="A23:B23" si="7">IF(A14&lt;&gt;"",A14,"")</f>
        <v/>
      </c>
      <c r="B23" s="97" t="str">
        <f t="shared" si="7"/>
        <v/>
      </c>
      <c r="C23" s="39"/>
      <c r="D23" s="100"/>
      <c r="E23" s="100"/>
      <c r="F23" s="260">
        <f>IFERROR(VLOOKUP(C23,'Additional Calculations'!$L$2:$M$11,2,FALSE),0)</f>
        <v>0</v>
      </c>
      <c r="G23" s="320">
        <f>ROUND(IF($C23&lt;&gt;"grad",($H14*$F23),($D14*$F23)*($G$5/12)),0)</f>
        <v>0</v>
      </c>
      <c r="H23" s="333"/>
      <c r="I23" s="319">
        <f>ROUND(IF($C23&lt;&gt;"grad",($J14*$F23),(($F23*$E14)*($I$5/12)*(1+$P$2))),0)</f>
        <v>0</v>
      </c>
      <c r="J23" s="320"/>
      <c r="K23" s="141">
        <f t="shared" si="1"/>
        <v>0</v>
      </c>
    </row>
    <row r="24" spans="1:13">
      <c r="A24" s="305" t="s">
        <v>27</v>
      </c>
      <c r="B24" s="125"/>
      <c r="C24" s="125"/>
      <c r="D24" s="125"/>
      <c r="E24" s="125"/>
      <c r="F24" s="261"/>
      <c r="G24" s="322">
        <f>SUM(G17:H23)</f>
        <v>0</v>
      </c>
      <c r="H24" s="327"/>
      <c r="I24" s="321">
        <f>SUM(I17:J23)</f>
        <v>0</v>
      </c>
      <c r="J24" s="322"/>
      <c r="K24" s="197">
        <f>SUM(K17:K23)</f>
        <v>0</v>
      </c>
    </row>
    <row r="25" spans="1:13">
      <c r="A25" s="159" t="s">
        <v>28</v>
      </c>
      <c r="B25" s="160"/>
      <c r="C25" s="160"/>
      <c r="D25" s="160"/>
      <c r="E25" s="160"/>
      <c r="F25" s="262"/>
      <c r="G25" s="326">
        <f>ROUND(+H15+G24,0)</f>
        <v>0</v>
      </c>
      <c r="H25" s="368"/>
      <c r="I25" s="325">
        <f>ROUND(+J15+I24,0)</f>
        <v>0</v>
      </c>
      <c r="J25" s="326"/>
      <c r="K25" s="161">
        <f>ROUND(+K15+K24,0)</f>
        <v>0</v>
      </c>
    </row>
    <row r="26" spans="1:13" ht="5.0999999999999996" customHeight="1">
      <c r="A26" s="111"/>
      <c r="B26" s="238"/>
      <c r="C26" s="242"/>
      <c r="D26" s="242"/>
      <c r="E26" s="242"/>
      <c r="F26" s="263"/>
      <c r="G26" s="286"/>
      <c r="H26" s="90"/>
      <c r="I26" s="224"/>
      <c r="J26" s="224"/>
      <c r="K26" s="142"/>
    </row>
    <row r="27" spans="1:13">
      <c r="A27" s="162" t="s">
        <v>29</v>
      </c>
      <c r="B27" s="163"/>
      <c r="C27" s="164"/>
      <c r="D27" s="164"/>
      <c r="E27" s="164"/>
      <c r="F27" s="264"/>
      <c r="G27" s="287"/>
      <c r="H27" s="165"/>
      <c r="I27" s="166"/>
      <c r="J27" s="166"/>
      <c r="K27" s="167"/>
    </row>
    <row r="28" spans="1:13">
      <c r="A28" s="112" t="s">
        <v>30</v>
      </c>
      <c r="B28" s="87"/>
      <c r="C28" s="87"/>
      <c r="D28" s="87"/>
      <c r="E28" s="87"/>
      <c r="F28" s="265"/>
      <c r="G28" s="323">
        <v>0</v>
      </c>
      <c r="H28" s="324"/>
      <c r="I28" s="366">
        <v>0</v>
      </c>
      <c r="J28" s="323"/>
      <c r="K28" s="143">
        <f>G28+I28</f>
        <v>0</v>
      </c>
    </row>
    <row r="29" spans="1:13">
      <c r="A29" s="113" t="s">
        <v>30</v>
      </c>
      <c r="B29" s="88"/>
      <c r="C29" s="88"/>
      <c r="D29" s="88"/>
      <c r="E29" s="88"/>
      <c r="F29" s="266"/>
      <c r="G29" s="342">
        <v>0</v>
      </c>
      <c r="H29" s="364"/>
      <c r="I29" s="341">
        <v>0</v>
      </c>
      <c r="J29" s="342"/>
      <c r="K29" s="144">
        <f>G29+I29</f>
        <v>0</v>
      </c>
    </row>
    <row r="30" spans="1:13">
      <c r="A30" s="190" t="s">
        <v>31</v>
      </c>
      <c r="B30" s="191"/>
      <c r="C30" s="198"/>
      <c r="D30" s="198"/>
      <c r="E30" s="198"/>
      <c r="F30" s="267"/>
      <c r="G30" s="336">
        <f>SUM(G28:H29)</f>
        <v>0</v>
      </c>
      <c r="H30" s="367"/>
      <c r="I30" s="337">
        <f>SUM(I28:J29)</f>
        <v>0</v>
      </c>
      <c r="J30" s="336"/>
      <c r="K30" s="196">
        <f>SUM(K28:K29)</f>
        <v>0</v>
      </c>
    </row>
    <row r="31" spans="1:13" ht="5.0999999999999996" customHeight="1">
      <c r="A31" s="306"/>
      <c r="B31" s="3"/>
      <c r="C31" s="5"/>
      <c r="D31" s="5"/>
      <c r="E31" s="5"/>
      <c r="F31" s="268"/>
      <c r="G31" s="288"/>
      <c r="H31" s="85"/>
      <c r="I31" s="225"/>
      <c r="J31" s="225"/>
      <c r="K31" s="145"/>
    </row>
    <row r="32" spans="1:13">
      <c r="A32" s="162" t="s">
        <v>32</v>
      </c>
      <c r="B32" s="163"/>
      <c r="C32" s="164"/>
      <c r="D32" s="164"/>
      <c r="E32" s="164"/>
      <c r="F32" s="264"/>
      <c r="G32" s="287"/>
      <c r="H32" s="165"/>
      <c r="I32" s="166"/>
      <c r="J32" s="166"/>
      <c r="K32" s="167"/>
    </row>
    <row r="33" spans="1:11">
      <c r="A33" s="112" t="s">
        <v>33</v>
      </c>
      <c r="B33" s="87"/>
      <c r="C33" s="87"/>
      <c r="D33" s="87"/>
      <c r="E33" s="87"/>
      <c r="F33" s="265"/>
      <c r="G33" s="323">
        <v>0</v>
      </c>
      <c r="H33" s="324"/>
      <c r="I33" s="366">
        <v>0</v>
      </c>
      <c r="J33" s="323"/>
      <c r="K33" s="143">
        <f>G33+I33</f>
        <v>0</v>
      </c>
    </row>
    <row r="34" spans="1:11">
      <c r="A34" s="114" t="s">
        <v>34</v>
      </c>
      <c r="B34" s="89"/>
      <c r="C34" s="89"/>
      <c r="D34" s="89"/>
      <c r="E34" s="89"/>
      <c r="F34" s="269"/>
      <c r="G34" s="342">
        <v>0</v>
      </c>
      <c r="H34" s="364"/>
      <c r="I34" s="341">
        <v>0</v>
      </c>
      <c r="J34" s="342"/>
      <c r="K34" s="144">
        <f>G34+I34</f>
        <v>0</v>
      </c>
    </row>
    <row r="35" spans="1:11">
      <c r="A35" s="190" t="s">
        <v>35</v>
      </c>
      <c r="B35" s="191"/>
      <c r="C35" s="192"/>
      <c r="D35" s="192"/>
      <c r="E35" s="192"/>
      <c r="F35" s="267"/>
      <c r="G35" s="336">
        <f>SUM(G33:H34)</f>
        <v>0</v>
      </c>
      <c r="H35" s="367"/>
      <c r="I35" s="337">
        <f>SUM(I33:J34)</f>
        <v>0</v>
      </c>
      <c r="J35" s="336"/>
      <c r="K35" s="196">
        <f>SUM(K33:K34)</f>
        <v>0</v>
      </c>
    </row>
    <row r="36" spans="1:11" ht="5.0999999999999996" customHeight="1">
      <c r="A36" s="115"/>
      <c r="B36" s="243"/>
      <c r="C36" s="244"/>
      <c r="D36" s="244"/>
      <c r="E36" s="244"/>
      <c r="F36" s="263"/>
      <c r="G36" s="286"/>
      <c r="H36" s="91"/>
      <c r="I36" s="226"/>
      <c r="J36" s="226"/>
      <c r="K36" s="146"/>
    </row>
    <row r="37" spans="1:11">
      <c r="A37" s="168" t="s">
        <v>36</v>
      </c>
      <c r="B37" s="169"/>
      <c r="C37" s="170"/>
      <c r="D37" s="170"/>
      <c r="E37" s="170"/>
      <c r="F37" s="270"/>
      <c r="G37" s="289"/>
      <c r="H37" s="171"/>
      <c r="I37" s="172"/>
      <c r="J37" s="172"/>
      <c r="K37" s="173"/>
    </row>
    <row r="38" spans="1:11">
      <c r="A38" s="301" t="s">
        <v>37</v>
      </c>
      <c r="B38" s="92"/>
      <c r="C38" s="92"/>
      <c r="D38" s="92"/>
      <c r="E38" s="92"/>
      <c r="F38" s="271"/>
      <c r="G38" s="323">
        <v>0</v>
      </c>
      <c r="H38" s="323"/>
      <c r="I38" s="370">
        <v>0</v>
      </c>
      <c r="J38" s="323"/>
      <c r="K38" s="143">
        <f t="shared" ref="K38:K45" si="8">G38+I38</f>
        <v>0</v>
      </c>
    </row>
    <row r="39" spans="1:11">
      <c r="A39" s="302" t="s">
        <v>38</v>
      </c>
      <c r="B39" s="93"/>
      <c r="C39" s="93"/>
      <c r="D39" s="93"/>
      <c r="E39" s="93"/>
      <c r="F39" s="272"/>
      <c r="G39" s="338">
        <v>0</v>
      </c>
      <c r="H39" s="338"/>
      <c r="I39" s="339">
        <v>0</v>
      </c>
      <c r="J39" s="338"/>
      <c r="K39" s="147">
        <f t="shared" si="8"/>
        <v>0</v>
      </c>
    </row>
    <row r="40" spans="1:11">
      <c r="A40" s="302" t="s">
        <v>39</v>
      </c>
      <c r="B40" s="93"/>
      <c r="C40" s="296"/>
      <c r="D40" s="296"/>
      <c r="E40" s="296"/>
      <c r="F40" s="297"/>
      <c r="G40" s="338">
        <v>0</v>
      </c>
      <c r="H40" s="338"/>
      <c r="I40" s="339">
        <v>0</v>
      </c>
      <c r="J40" s="338"/>
      <c r="K40" s="147">
        <f t="shared" si="8"/>
        <v>0</v>
      </c>
    </row>
    <row r="41" spans="1:11" ht="12.75" customHeight="1">
      <c r="A41" s="300" t="s">
        <v>40</v>
      </c>
      <c r="B41" s="94"/>
      <c r="C41" s="293" t="s">
        <v>41</v>
      </c>
      <c r="D41" s="294">
        <v>0</v>
      </c>
      <c r="E41" s="294">
        <v>0</v>
      </c>
      <c r="F41" s="295">
        <v>0</v>
      </c>
      <c r="G41" s="365">
        <f>ROUND($F41*D41/12*G$5,0)</f>
        <v>0</v>
      </c>
      <c r="H41" s="365"/>
      <c r="I41" s="343">
        <f>ROUND($F41*E41*(1+$P$3)/12*I$5,0)</f>
        <v>0</v>
      </c>
      <c r="J41" s="344"/>
      <c r="K41" s="147">
        <f t="shared" si="8"/>
        <v>0</v>
      </c>
    </row>
    <row r="42" spans="1:11" ht="12.75" customHeight="1">
      <c r="A42" s="300" t="s">
        <v>40</v>
      </c>
      <c r="B42" s="94"/>
      <c r="C42" s="293" t="s">
        <v>41</v>
      </c>
      <c r="D42" s="294">
        <v>0</v>
      </c>
      <c r="E42" s="294">
        <v>0</v>
      </c>
      <c r="F42" s="295">
        <v>0</v>
      </c>
      <c r="G42" s="344">
        <f>ROUND($F42*D42/12*G$5,0)</f>
        <v>0</v>
      </c>
      <c r="H42" s="344"/>
      <c r="I42" s="334">
        <f>ROUND($F42*E42*(1+$P$3)/12*I$5,0)</f>
        <v>0</v>
      </c>
      <c r="J42" s="335"/>
      <c r="K42" s="147">
        <f t="shared" ref="K42" si="9">G42+I42</f>
        <v>0</v>
      </c>
    </row>
    <row r="43" spans="1:11" ht="12.75" customHeight="1">
      <c r="A43" s="302" t="s">
        <v>42</v>
      </c>
      <c r="B43" s="93"/>
      <c r="C43" s="298"/>
      <c r="D43" s="298"/>
      <c r="E43" s="298"/>
      <c r="F43" s="299"/>
      <c r="G43" s="338">
        <v>0</v>
      </c>
      <c r="H43" s="338"/>
      <c r="I43" s="339">
        <v>0</v>
      </c>
      <c r="J43" s="338"/>
      <c r="K43" s="147">
        <f t="shared" si="8"/>
        <v>0</v>
      </c>
    </row>
    <row r="44" spans="1:11">
      <c r="A44" s="300" t="s">
        <v>43</v>
      </c>
      <c r="B44" s="94"/>
      <c r="C44" s="94"/>
      <c r="D44" s="94"/>
      <c r="E44" s="94"/>
      <c r="F44" s="273"/>
      <c r="G44" s="338">
        <v>0</v>
      </c>
      <c r="H44" s="363"/>
      <c r="I44" s="340">
        <v>0</v>
      </c>
      <c r="J44" s="338"/>
      <c r="K44" s="147">
        <f t="shared" si="8"/>
        <v>0</v>
      </c>
    </row>
    <row r="45" spans="1:11">
      <c r="A45" s="114" t="s">
        <v>44</v>
      </c>
      <c r="B45" s="89"/>
      <c r="C45" s="89"/>
      <c r="D45" s="89"/>
      <c r="E45" s="89"/>
      <c r="F45" s="269"/>
      <c r="G45" s="342">
        <v>0</v>
      </c>
      <c r="H45" s="364"/>
      <c r="I45" s="341">
        <v>0</v>
      </c>
      <c r="J45" s="342"/>
      <c r="K45" s="147">
        <f t="shared" si="8"/>
        <v>0</v>
      </c>
    </row>
    <row r="46" spans="1:11">
      <c r="A46" s="190" t="s">
        <v>45</v>
      </c>
      <c r="B46" s="191"/>
      <c r="C46" s="192"/>
      <c r="D46" s="192"/>
      <c r="E46" s="192"/>
      <c r="F46" s="267"/>
      <c r="G46" s="336">
        <f>SUM(G38:H45)</f>
        <v>0</v>
      </c>
      <c r="H46" s="336"/>
      <c r="I46" s="337">
        <f>SUM(I38:J45)</f>
        <v>0</v>
      </c>
      <c r="J46" s="336"/>
      <c r="K46" s="196">
        <f>SUM(K38:K45)</f>
        <v>0</v>
      </c>
    </row>
    <row r="47" spans="1:11" ht="5.0999999999999996" customHeight="1">
      <c r="A47" s="116"/>
      <c r="B47" s="245"/>
      <c r="C47" s="242"/>
      <c r="D47" s="242"/>
      <c r="E47" s="242"/>
      <c r="F47" s="274"/>
      <c r="G47" s="288"/>
      <c r="H47" s="85"/>
      <c r="I47" s="225"/>
      <c r="J47" s="225"/>
      <c r="K47" s="145"/>
    </row>
    <row r="48" spans="1:11">
      <c r="A48" s="162" t="s">
        <v>46</v>
      </c>
      <c r="B48" s="163"/>
      <c r="C48" s="164"/>
      <c r="D48" s="164"/>
      <c r="E48" s="164"/>
      <c r="F48" s="264"/>
      <c r="G48" s="287"/>
      <c r="H48" s="165"/>
      <c r="I48" s="166"/>
      <c r="J48" s="166"/>
      <c r="K48" s="167"/>
    </row>
    <row r="49" spans="1:13" ht="13.15" customHeight="1">
      <c r="A49" s="347" t="s">
        <v>47</v>
      </c>
      <c r="B49" s="246"/>
      <c r="C49" s="131" t="s">
        <v>48</v>
      </c>
      <c r="D49" s="132"/>
      <c r="E49" s="132"/>
      <c r="F49" s="275"/>
      <c r="G49" s="348">
        <v>0</v>
      </c>
      <c r="H49" s="349"/>
      <c r="I49" s="360">
        <v>0</v>
      </c>
      <c r="J49" s="348"/>
      <c r="K49" s="148">
        <f>SUM(G49+I49)</f>
        <v>0</v>
      </c>
    </row>
    <row r="50" spans="1:13" ht="13.15" customHeight="1">
      <c r="A50" s="347"/>
      <c r="B50" s="246"/>
      <c r="C50" s="133" t="s">
        <v>49</v>
      </c>
      <c r="D50" s="134"/>
      <c r="E50" s="134"/>
      <c r="F50" s="276"/>
      <c r="G50" s="350">
        <v>0</v>
      </c>
      <c r="H50" s="351"/>
      <c r="I50" s="361">
        <v>0</v>
      </c>
      <c r="J50" s="350"/>
      <c r="K50" s="149">
        <f>SUM(G50+I50)</f>
        <v>0</v>
      </c>
    </row>
    <row r="51" spans="1:13" s="7" customFormat="1" ht="13.15" customHeight="1">
      <c r="A51" s="347"/>
      <c r="B51" s="246"/>
      <c r="C51" s="178" t="s">
        <v>50</v>
      </c>
      <c r="D51" s="247"/>
      <c r="E51" s="247"/>
      <c r="F51" s="277"/>
      <c r="G51" s="352">
        <f>SUM(G49:H50)</f>
        <v>0</v>
      </c>
      <c r="H51" s="352"/>
      <c r="I51" s="359">
        <f>SUM(I49:J50)</f>
        <v>0</v>
      </c>
      <c r="J51" s="352"/>
      <c r="K51" s="179">
        <f>SUM(K49:K50)</f>
        <v>0</v>
      </c>
    </row>
    <row r="52" spans="1:13">
      <c r="A52" s="174" t="s">
        <v>51</v>
      </c>
      <c r="B52" s="175"/>
      <c r="C52" s="176"/>
      <c r="D52" s="176"/>
      <c r="E52" s="176"/>
      <c r="F52" s="278"/>
      <c r="G52" s="356">
        <f>G25+G30+G35+G46+G51</f>
        <v>0</v>
      </c>
      <c r="H52" s="357"/>
      <c r="I52" s="358">
        <f>I25+I30+I35+I46+I51</f>
        <v>0</v>
      </c>
      <c r="J52" s="356"/>
      <c r="K52" s="177">
        <f>SUM(K51,K46,K35,K30,K25)</f>
        <v>0</v>
      </c>
    </row>
    <row r="53" spans="1:13" ht="5.0999999999999996" customHeight="1">
      <c r="A53" s="111"/>
      <c r="B53" s="238"/>
      <c r="C53" s="242"/>
      <c r="D53" s="242"/>
      <c r="E53" s="242"/>
      <c r="F53" s="274"/>
      <c r="G53" s="286"/>
      <c r="H53" s="90"/>
      <c r="I53" s="224"/>
      <c r="J53" s="224"/>
      <c r="K53" s="142"/>
      <c r="L53" s="8"/>
      <c r="M53" s="8"/>
    </row>
    <row r="54" spans="1:13" s="3" customFormat="1">
      <c r="A54" s="117" t="s">
        <v>52</v>
      </c>
      <c r="B54" s="103" t="s">
        <v>26</v>
      </c>
      <c r="C54" s="104">
        <v>0.32</v>
      </c>
      <c r="D54" s="101" t="s">
        <v>53</v>
      </c>
      <c r="E54" s="102"/>
      <c r="F54" s="279"/>
      <c r="G54" s="354">
        <f>ROUND(G52*$C$54,0)</f>
        <v>0</v>
      </c>
      <c r="H54" s="355"/>
      <c r="I54" s="353">
        <f>ROUND(I52*$C$54,0)</f>
        <v>0</v>
      </c>
      <c r="J54" s="354"/>
      <c r="K54" s="150">
        <f>SUM(G54:J54)</f>
        <v>0</v>
      </c>
    </row>
    <row r="55" spans="1:13">
      <c r="A55" s="118" t="s">
        <v>54</v>
      </c>
      <c r="B55" s="119"/>
      <c r="C55" s="120"/>
      <c r="D55" s="120"/>
      <c r="E55" s="120"/>
      <c r="F55" s="280"/>
      <c r="G55" s="346">
        <f>G52+G54</f>
        <v>0</v>
      </c>
      <c r="H55" s="362"/>
      <c r="I55" s="345">
        <f>I52+I54</f>
        <v>0</v>
      </c>
      <c r="J55" s="346"/>
      <c r="K55" s="151">
        <f>SUM(K54,K52)</f>
        <v>0</v>
      </c>
    </row>
    <row r="56" spans="1:13">
      <c r="F56" s="5"/>
    </row>
    <row r="62" spans="1:13">
      <c r="I62" s="4"/>
      <c r="J62" s="4"/>
      <c r="K62" s="4"/>
    </row>
  </sheetData>
  <sheetProtection formatCells="0" formatColumns="0" formatRows="0" insertColumns="0" insertRows="0" insertHyperlinks="0" deleteColumns="0" deleteRows="0" selectLockedCells="1" sort="0" autoFilter="0" pivotTables="0"/>
  <mergeCells count="62">
    <mergeCell ref="I39:J39"/>
    <mergeCell ref="I28:J28"/>
    <mergeCell ref="G25:H25"/>
    <mergeCell ref="I17:J17"/>
    <mergeCell ref="I18:J18"/>
    <mergeCell ref="I19:J19"/>
    <mergeCell ref="I20:J20"/>
    <mergeCell ref="G20:H20"/>
    <mergeCell ref="G21:H21"/>
    <mergeCell ref="G22:H22"/>
    <mergeCell ref="I38:J38"/>
    <mergeCell ref="G39:H39"/>
    <mergeCell ref="G29:H29"/>
    <mergeCell ref="I29:J29"/>
    <mergeCell ref="I30:J30"/>
    <mergeCell ref="G33:H33"/>
    <mergeCell ref="I33:J33"/>
    <mergeCell ref="G35:H35"/>
    <mergeCell ref="I34:J34"/>
    <mergeCell ref="I35:J35"/>
    <mergeCell ref="G30:H30"/>
    <mergeCell ref="G34:H34"/>
    <mergeCell ref="G38:H38"/>
    <mergeCell ref="G42:H42"/>
    <mergeCell ref="G43:H43"/>
    <mergeCell ref="G44:H44"/>
    <mergeCell ref="G45:H45"/>
    <mergeCell ref="G41:H41"/>
    <mergeCell ref="I55:J55"/>
    <mergeCell ref="A49:A51"/>
    <mergeCell ref="G49:H49"/>
    <mergeCell ref="G50:H50"/>
    <mergeCell ref="G51:H51"/>
    <mergeCell ref="I54:J54"/>
    <mergeCell ref="G54:H54"/>
    <mergeCell ref="G52:H52"/>
    <mergeCell ref="I52:J52"/>
    <mergeCell ref="I51:J51"/>
    <mergeCell ref="I49:J49"/>
    <mergeCell ref="I50:J50"/>
    <mergeCell ref="G55:H55"/>
    <mergeCell ref="I42:J42"/>
    <mergeCell ref="G46:H46"/>
    <mergeCell ref="I46:J46"/>
    <mergeCell ref="G40:H40"/>
    <mergeCell ref="I43:J43"/>
    <mergeCell ref="I44:J44"/>
    <mergeCell ref="I45:J45"/>
    <mergeCell ref="I41:J41"/>
    <mergeCell ref="I40:J40"/>
    <mergeCell ref="D6:E6"/>
    <mergeCell ref="G17:H17"/>
    <mergeCell ref="G18:H18"/>
    <mergeCell ref="G19:H19"/>
    <mergeCell ref="G23:H23"/>
    <mergeCell ref="I21:J21"/>
    <mergeCell ref="I22:J22"/>
    <mergeCell ref="I23:J23"/>
    <mergeCell ref="I24:J24"/>
    <mergeCell ref="G28:H28"/>
    <mergeCell ref="I25:J25"/>
    <mergeCell ref="G24:H24"/>
  </mergeCells>
  <conditionalFormatting sqref="D8:E14">
    <cfRule type="expression" dxfId="3" priority="1" stopIfTrue="1">
      <formula>$C8="hourly"</formula>
    </cfRule>
  </conditionalFormatting>
  <conditionalFormatting sqref="F17:F23">
    <cfRule type="expression" dxfId="2" priority="12" stopIfTrue="1">
      <formula>$C17="grad"</formula>
    </cfRule>
    <cfRule type="expression" dxfId="1" priority="13">
      <formula>$C17&lt;&gt;"grad"</formula>
    </cfRule>
  </conditionalFormatting>
  <hyperlinks>
    <hyperlink ref="B54" r:id="rId1" xr:uid="{00000000-0004-0000-0000-000000000000}"/>
  </hyperlinks>
  <pageMargins left="0.7" right="0.7" top="0.75" bottom="0.75" header="0.3" footer="0.3"/>
  <pageSetup scale="7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'Additional Calculations'!$A$2:$E$2</xm:f>
          </x14:formula1>
          <xm:sqref>C8:C14</xm:sqref>
        </x14:dataValidation>
        <x14:dataValidation type="list" allowBlank="1" showInputMessage="1" showErrorMessage="1" xr:uid="{00000000-0002-0000-0000-000001000000}">
          <x14:formula1>
            <xm:f>'Additional Calculations'!$L$2:$L$11</xm:f>
          </x14:formula1>
          <xm:sqref>C17:C23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opLeftCell="A4" zoomScale="106" zoomScaleNormal="106" workbookViewId="0">
      <selection activeCell="O21" sqref="O21"/>
    </sheetView>
  </sheetViews>
  <sheetFormatPr defaultColWidth="9.140625" defaultRowHeight="12.75"/>
  <cols>
    <col min="1" max="1" width="16.42578125" style="1" bestFit="1" customWidth="1"/>
    <col min="2" max="2" width="10.42578125" style="1" bestFit="1" customWidth="1"/>
    <col min="3" max="3" width="10.5703125" style="1" bestFit="1" customWidth="1"/>
    <col min="4" max="4" width="12.42578125" style="1" bestFit="1" customWidth="1"/>
    <col min="5" max="5" width="10.42578125" style="1" bestFit="1" customWidth="1"/>
    <col min="6" max="6" width="11.140625" style="1" customWidth="1"/>
    <col min="7" max="7" width="6.28515625" style="1" bestFit="1" customWidth="1"/>
    <col min="8" max="8" width="10.28515625" style="1" bestFit="1" customWidth="1"/>
    <col min="9" max="9" width="14.85546875" style="1" customWidth="1"/>
    <col min="10" max="10" width="9.140625" style="1"/>
    <col min="11" max="11" width="9.140625" style="1" customWidth="1"/>
    <col min="12" max="12" width="10.140625" style="1" hidden="1" customWidth="1"/>
    <col min="13" max="13" width="9.140625" style="1" hidden="1" customWidth="1"/>
    <col min="14" max="14" width="9.140625" style="1" customWidth="1"/>
    <col min="15" max="16384" width="9.140625" style="1"/>
  </cols>
  <sheetData>
    <row r="1" spans="1:13" hidden="1">
      <c r="A1" s="374" t="s">
        <v>55</v>
      </c>
      <c r="B1" s="374"/>
      <c r="C1" s="374"/>
      <c r="D1" s="374"/>
      <c r="E1" s="374"/>
      <c r="L1" s="84" t="s">
        <v>56</v>
      </c>
      <c r="M1" s="83"/>
    </row>
    <row r="2" spans="1:13" hidden="1">
      <c r="A2" s="79" t="s">
        <v>57</v>
      </c>
      <c r="B2" s="79" t="s">
        <v>58</v>
      </c>
      <c r="C2" s="79" t="s">
        <v>59</v>
      </c>
      <c r="D2" s="79" t="s">
        <v>60</v>
      </c>
      <c r="E2" s="79" t="s">
        <v>61</v>
      </c>
      <c r="L2" s="79" t="s">
        <v>62</v>
      </c>
      <c r="M2" s="80">
        <v>0.34949999999999998</v>
      </c>
    </row>
    <row r="3" spans="1:13" ht="45" hidden="1" customHeight="1">
      <c r="A3" s="40"/>
      <c r="B3" s="40"/>
      <c r="C3" s="40"/>
      <c r="D3" s="40"/>
      <c r="E3" s="40"/>
      <c r="F3" s="40"/>
      <c r="G3" s="40"/>
      <c r="H3" s="31"/>
      <c r="I3" s="11"/>
      <c r="L3" s="79" t="s">
        <v>59</v>
      </c>
      <c r="M3" s="80">
        <v>0.26450000000000001</v>
      </c>
    </row>
    <row r="4" spans="1:13">
      <c r="A4" s="371" t="s">
        <v>63</v>
      </c>
      <c r="B4" s="372"/>
      <c r="C4" s="372"/>
      <c r="D4" s="373"/>
      <c r="E4" s="40"/>
      <c r="L4" s="79" t="s">
        <v>64</v>
      </c>
      <c r="M4" s="80">
        <v>0.36420000000000002</v>
      </c>
    </row>
    <row r="5" spans="1:13">
      <c r="A5" s="375" t="s">
        <v>65</v>
      </c>
      <c r="B5" s="376"/>
      <c r="C5" s="41">
        <v>0.03</v>
      </c>
      <c r="D5" s="42" t="s">
        <v>66</v>
      </c>
      <c r="E5" s="40"/>
      <c r="L5" s="79" t="s">
        <v>67</v>
      </c>
      <c r="M5" s="80">
        <v>0.38879999999999998</v>
      </c>
    </row>
    <row r="6" spans="1:13">
      <c r="A6" s="377" t="s">
        <v>68</v>
      </c>
      <c r="B6" s="378"/>
      <c r="C6" s="43">
        <v>45108</v>
      </c>
      <c r="D6" s="44" t="s">
        <v>69</v>
      </c>
      <c r="E6" s="40"/>
      <c r="L6" s="79" t="s">
        <v>70</v>
      </c>
      <c r="M6" s="80">
        <v>0.1212</v>
      </c>
    </row>
    <row r="7" spans="1:13">
      <c r="A7" s="377" t="s">
        <v>71</v>
      </c>
      <c r="B7" s="378"/>
      <c r="C7" s="45">
        <v>100000</v>
      </c>
      <c r="D7" s="44" t="s">
        <v>72</v>
      </c>
      <c r="E7" s="40"/>
      <c r="L7" s="79" t="s">
        <v>73</v>
      </c>
      <c r="M7" s="80">
        <v>6.7500000000000004E-2</v>
      </c>
    </row>
    <row r="8" spans="1:13">
      <c r="A8" s="377" t="s">
        <v>74</v>
      </c>
      <c r="B8" s="378"/>
      <c r="C8" s="43">
        <v>45292</v>
      </c>
      <c r="D8" s="44" t="s">
        <v>69</v>
      </c>
      <c r="E8" s="86" t="str">
        <f>IF(C8&lt;C6,"ERROR - Proposal/Salary Start Date must be after Current FY Start Date","")</f>
        <v/>
      </c>
      <c r="L8" s="79" t="s">
        <v>60</v>
      </c>
      <c r="M8" s="82">
        <v>4625</v>
      </c>
    </row>
    <row r="9" spans="1:13">
      <c r="A9" s="379" t="s">
        <v>75</v>
      </c>
      <c r="B9" s="380"/>
      <c r="C9" s="308">
        <f>IF(MOD(DATEDIF(C6,C8,"M"),12 )=0,C7*(1+C5)^(ROUNDDOWN(DATEDIF(C6,C8,"M")/12,0)), (C7*(1+C5)^(ROUNDDOWN(DATEDIF(C6,C8,"M")/12,0))*(MOD(DATEDIF(C8,DATE(YEAR(C8)+1,MONTH(C6),1),"M"),12)/12))+(C7*(1+C5)^((ROUNDDOWN(DATEDIF(C6,C8,"M")/12,0))+1)*((12-(MOD(DATEDIF(C8,DATE(YEAR(C8)+1,MONTH(C6),1),"M"),12)))/12)))</f>
        <v>101500</v>
      </c>
      <c r="D9" s="309" t="s">
        <v>72</v>
      </c>
      <c r="E9" s="40"/>
      <c r="L9" s="79" t="s">
        <v>76</v>
      </c>
      <c r="M9" s="80">
        <v>0.182</v>
      </c>
    </row>
    <row r="10" spans="1:13">
      <c r="A10" s="40"/>
      <c r="B10" s="40"/>
      <c r="C10" s="40"/>
      <c r="D10" s="40"/>
      <c r="E10" s="40"/>
      <c r="F10" s="40"/>
      <c r="G10" s="40"/>
      <c r="H10" s="31"/>
      <c r="I10" s="11"/>
      <c r="L10" s="79" t="s">
        <v>77</v>
      </c>
      <c r="M10" s="80">
        <v>6.7500000000000004E-2</v>
      </c>
    </row>
    <row r="11" spans="1:13">
      <c r="L11" s="79" t="s">
        <v>78</v>
      </c>
      <c r="M11" s="81">
        <v>0</v>
      </c>
    </row>
    <row r="12" spans="1:13" ht="13.5" thickBot="1">
      <c r="A12" s="371" t="s">
        <v>79</v>
      </c>
      <c r="B12" s="372"/>
      <c r="C12" s="372"/>
      <c r="D12" s="372"/>
      <c r="E12" s="372"/>
      <c r="F12" s="373"/>
      <c r="H12" s="46" t="s">
        <v>14</v>
      </c>
      <c r="I12" s="47" t="s">
        <v>80</v>
      </c>
    </row>
    <row r="13" spans="1:13">
      <c r="A13" s="14"/>
      <c r="B13" s="12"/>
      <c r="C13" s="12"/>
      <c r="D13" s="17" t="s">
        <v>81</v>
      </c>
      <c r="E13" s="28">
        <v>225700</v>
      </c>
      <c r="F13" s="13"/>
      <c r="H13" s="48" t="s">
        <v>82</v>
      </c>
      <c r="I13" s="49">
        <f>E13</f>
        <v>225700</v>
      </c>
      <c r="K13" s="50"/>
    </row>
    <row r="14" spans="1:13" ht="13.5" thickBot="1">
      <c r="A14" s="15"/>
      <c r="C14" s="2" t="s">
        <v>83</v>
      </c>
      <c r="D14" s="23" t="s">
        <v>84</v>
      </c>
      <c r="E14" s="2" t="s">
        <v>85</v>
      </c>
      <c r="F14" s="16" t="s">
        <v>86</v>
      </c>
      <c r="H14" s="51" t="s">
        <v>87</v>
      </c>
      <c r="I14" s="52">
        <f>I13/12*9</f>
        <v>169275</v>
      </c>
      <c r="K14" s="50"/>
    </row>
    <row r="15" spans="1:13">
      <c r="A15" s="21" t="s">
        <v>88</v>
      </c>
      <c r="B15" s="19">
        <v>60000</v>
      </c>
      <c r="C15" s="18">
        <f>B15/B17</f>
        <v>0.23076923076923078</v>
      </c>
      <c r="D15" s="20">
        <f>ROUND(C15*E13,)</f>
        <v>52085</v>
      </c>
      <c r="E15" s="18">
        <v>0.1</v>
      </c>
      <c r="F15" s="22">
        <f>D15*E15</f>
        <v>5208.5</v>
      </c>
      <c r="K15" s="50"/>
    </row>
    <row r="16" spans="1:13">
      <c r="A16" s="21" t="s">
        <v>89</v>
      </c>
      <c r="B16" s="19">
        <v>200000</v>
      </c>
      <c r="C16" s="18">
        <f>B16/B17</f>
        <v>0.76923076923076927</v>
      </c>
      <c r="D16" s="20">
        <f>ROUND(E13*C16,0)</f>
        <v>173615</v>
      </c>
      <c r="E16" s="18">
        <v>0.1</v>
      </c>
      <c r="F16" s="22">
        <f>D16*E16</f>
        <v>17361.5</v>
      </c>
    </row>
    <row r="17" spans="1:6">
      <c r="A17" s="310" t="s">
        <v>90</v>
      </c>
      <c r="B17" s="311">
        <f>SUM(B15:B16)</f>
        <v>260000</v>
      </c>
      <c r="C17" s="312"/>
      <c r="D17" s="311">
        <f>SUM(D15:D16)</f>
        <v>225700</v>
      </c>
      <c r="E17" s="312"/>
      <c r="F17" s="313"/>
    </row>
    <row r="19" spans="1:6" ht="13.5" thickBot="1"/>
    <row r="20" spans="1:6" ht="13.5" thickBot="1">
      <c r="A20" s="371" t="s">
        <v>91</v>
      </c>
      <c r="B20" s="372"/>
      <c r="C20" s="372"/>
      <c r="D20" s="373"/>
    </row>
    <row r="21" spans="1:6">
      <c r="A21" s="53"/>
      <c r="B21" s="54" t="s">
        <v>26</v>
      </c>
      <c r="C21" s="55" t="s">
        <v>92</v>
      </c>
      <c r="D21" s="56" t="s">
        <v>93</v>
      </c>
    </row>
    <row r="22" spans="1:6">
      <c r="A22" s="57" t="s">
        <v>94</v>
      </c>
      <c r="B22" s="58">
        <v>399.375</v>
      </c>
      <c r="C22" s="59">
        <v>4</v>
      </c>
      <c r="D22" s="60">
        <f t="shared" ref="D22:D29" si="0">B22*C22</f>
        <v>1597.5</v>
      </c>
    </row>
    <row r="23" spans="1:6" ht="25.5">
      <c r="A23" s="61" t="s">
        <v>95</v>
      </c>
      <c r="B23" s="62">
        <v>57</v>
      </c>
      <c r="C23" s="63">
        <v>2</v>
      </c>
      <c r="D23" s="64">
        <f t="shared" si="0"/>
        <v>114</v>
      </c>
    </row>
    <row r="24" spans="1:6" ht="25.5">
      <c r="A24" s="61" t="s">
        <v>96</v>
      </c>
      <c r="B24" s="62">
        <v>76</v>
      </c>
      <c r="C24" s="63">
        <v>3</v>
      </c>
      <c r="D24" s="64">
        <f t="shared" si="0"/>
        <v>228</v>
      </c>
    </row>
    <row r="25" spans="1:6" ht="25.5">
      <c r="A25" s="61" t="s">
        <v>97</v>
      </c>
      <c r="B25" s="62">
        <v>0.57999999999999996</v>
      </c>
      <c r="C25" s="63">
        <f>13.85*2</f>
        <v>27.7</v>
      </c>
      <c r="D25" s="64">
        <f t="shared" si="0"/>
        <v>16.065999999999999</v>
      </c>
    </row>
    <row r="26" spans="1:6">
      <c r="A26" s="61" t="s">
        <v>98</v>
      </c>
      <c r="B26" s="62">
        <v>500</v>
      </c>
      <c r="C26" s="63">
        <v>1</v>
      </c>
      <c r="D26" s="64">
        <f t="shared" si="0"/>
        <v>500</v>
      </c>
    </row>
    <row r="27" spans="1:6">
      <c r="A27" s="61" t="s">
        <v>99</v>
      </c>
      <c r="B27" s="62">
        <v>1040</v>
      </c>
      <c r="C27" s="63">
        <v>1</v>
      </c>
      <c r="D27" s="64">
        <f t="shared" si="0"/>
        <v>1040</v>
      </c>
    </row>
    <row r="28" spans="1:6">
      <c r="A28" s="61" t="s">
        <v>100</v>
      </c>
      <c r="B28" s="62">
        <v>9</v>
      </c>
      <c r="C28" s="63">
        <v>5</v>
      </c>
      <c r="D28" s="64">
        <f t="shared" si="0"/>
        <v>45</v>
      </c>
    </row>
    <row r="29" spans="1:6">
      <c r="A29" s="65" t="s">
        <v>101</v>
      </c>
      <c r="B29" s="66">
        <v>30</v>
      </c>
      <c r="C29" s="67">
        <v>4</v>
      </c>
      <c r="D29" s="68">
        <f t="shared" si="0"/>
        <v>120</v>
      </c>
    </row>
    <row r="30" spans="1:6" ht="15">
      <c r="A30" s="314"/>
      <c r="B30" s="312"/>
      <c r="C30" s="315" t="s">
        <v>93</v>
      </c>
      <c r="D30" s="316">
        <f>ROUNDUP(SUM(D22:D29),0)</f>
        <v>3661</v>
      </c>
    </row>
    <row r="32" spans="1:6" ht="13.5" thickBot="1"/>
    <row r="33" spans="2:4" ht="13.5" thickBot="1">
      <c r="B33" s="371" t="s">
        <v>102</v>
      </c>
      <c r="C33" s="372"/>
      <c r="D33" s="373"/>
    </row>
    <row r="34" spans="2:4">
      <c r="B34" s="69" t="s">
        <v>103</v>
      </c>
      <c r="C34" s="70" t="s">
        <v>104</v>
      </c>
      <c r="D34" s="71" t="s">
        <v>105</v>
      </c>
    </row>
    <row r="35" spans="2:4">
      <c r="B35" s="72">
        <v>1</v>
      </c>
      <c r="C35" s="73">
        <f>B35/13</f>
        <v>7.6923076923076927E-2</v>
      </c>
      <c r="D35" s="74">
        <f>C35*3</f>
        <v>0.23076923076923078</v>
      </c>
    </row>
    <row r="36" spans="2:4">
      <c r="B36" s="72">
        <v>2</v>
      </c>
      <c r="C36" s="73">
        <f>B36/13</f>
        <v>0.15384615384615385</v>
      </c>
      <c r="D36" s="74">
        <f>C36*3</f>
        <v>0.46153846153846156</v>
      </c>
    </row>
    <row r="37" spans="2:4">
      <c r="B37" s="72">
        <v>3</v>
      </c>
      <c r="C37" s="73">
        <f>B37/13</f>
        <v>0.23076923076923078</v>
      </c>
      <c r="D37" s="74">
        <f>C37*3</f>
        <v>0.69230769230769229</v>
      </c>
    </row>
    <row r="38" spans="2:4">
      <c r="B38" s="72">
        <v>4</v>
      </c>
      <c r="C38" s="73">
        <f>B38/13</f>
        <v>0.30769230769230771</v>
      </c>
      <c r="D38" s="74">
        <f>C38*3</f>
        <v>0.92307692307692313</v>
      </c>
    </row>
    <row r="39" spans="2:4">
      <c r="B39" s="75">
        <f>C39*13</f>
        <v>4.333333333333333</v>
      </c>
      <c r="C39" s="73">
        <f>1/3</f>
        <v>0.33333333333333331</v>
      </c>
      <c r="D39" s="74">
        <v>1</v>
      </c>
    </row>
    <row r="40" spans="2:4">
      <c r="B40" s="72">
        <v>5</v>
      </c>
      <c r="C40" s="73">
        <f>B40/13</f>
        <v>0.38461538461538464</v>
      </c>
      <c r="D40" s="74">
        <f>C40*3</f>
        <v>1.153846153846154</v>
      </c>
    </row>
    <row r="41" spans="2:4">
      <c r="B41" s="72">
        <v>6</v>
      </c>
      <c r="C41" s="73">
        <f>B41/13</f>
        <v>0.46153846153846156</v>
      </c>
      <c r="D41" s="74">
        <f>C41*3</f>
        <v>1.3846153846153846</v>
      </c>
    </row>
    <row r="42" spans="2:4">
      <c r="B42" s="72">
        <v>7</v>
      </c>
      <c r="C42" s="73">
        <f>B42/13</f>
        <v>0.53846153846153844</v>
      </c>
      <c r="D42" s="74">
        <f>C42*3</f>
        <v>1.6153846153846154</v>
      </c>
    </row>
    <row r="43" spans="2:4">
      <c r="B43" s="72">
        <v>8</v>
      </c>
      <c r="C43" s="73">
        <f>B43/13</f>
        <v>0.61538461538461542</v>
      </c>
      <c r="D43" s="74">
        <f>C43*3</f>
        <v>1.8461538461538463</v>
      </c>
    </row>
    <row r="44" spans="2:4">
      <c r="B44" s="75">
        <f>C44*13</f>
        <v>8.6666666666666661</v>
      </c>
      <c r="C44" s="73">
        <f>2/3</f>
        <v>0.66666666666666663</v>
      </c>
      <c r="D44" s="74">
        <v>2</v>
      </c>
    </row>
    <row r="45" spans="2:4">
      <c r="B45" s="72">
        <v>9</v>
      </c>
      <c r="C45" s="73">
        <f>B45/13</f>
        <v>0.69230769230769229</v>
      </c>
      <c r="D45" s="74">
        <f>C45*3</f>
        <v>2.0769230769230766</v>
      </c>
    </row>
    <row r="46" spans="2:4">
      <c r="B46" s="72">
        <v>10</v>
      </c>
      <c r="C46" s="73">
        <f>B46/13</f>
        <v>0.76923076923076927</v>
      </c>
      <c r="D46" s="74">
        <f>C46*3</f>
        <v>2.3076923076923079</v>
      </c>
    </row>
    <row r="47" spans="2:4">
      <c r="B47" s="72">
        <v>11</v>
      </c>
      <c r="C47" s="73">
        <f>B47/13</f>
        <v>0.84615384615384615</v>
      </c>
      <c r="D47" s="74">
        <f>C47*3</f>
        <v>2.5384615384615383</v>
      </c>
    </row>
    <row r="48" spans="2:4">
      <c r="B48" s="72">
        <v>12</v>
      </c>
      <c r="C48" s="73">
        <f>B48/13</f>
        <v>0.92307692307692313</v>
      </c>
      <c r="D48" s="74">
        <f>C48*3</f>
        <v>2.7692307692307692</v>
      </c>
    </row>
    <row r="49" spans="2:4" ht="13.5" thickBot="1">
      <c r="B49" s="76">
        <v>13</v>
      </c>
      <c r="C49" s="77">
        <f>B49/13</f>
        <v>1</v>
      </c>
      <c r="D49" s="78">
        <f>C49*3</f>
        <v>3</v>
      </c>
    </row>
  </sheetData>
  <sheetProtection formatCells="0" selectLockedCells="1"/>
  <mergeCells count="10">
    <mergeCell ref="B33:D33"/>
    <mergeCell ref="A1:E1"/>
    <mergeCell ref="A4:D4"/>
    <mergeCell ref="A5:B5"/>
    <mergeCell ref="A6:B6"/>
    <mergeCell ref="A7:B7"/>
    <mergeCell ref="A8:B8"/>
    <mergeCell ref="A9:B9"/>
    <mergeCell ref="A12:F12"/>
    <mergeCell ref="A20:D20"/>
  </mergeCells>
  <conditionalFormatting sqref="C9">
    <cfRule type="expression" dxfId="0" priority="1" stopIfTrue="1">
      <formula>C8&lt;C6</formula>
    </cfRule>
  </conditionalFormatting>
  <hyperlinks>
    <hyperlink ref="F14" r:id="rId1" display="Fringe Benefits" xr:uid="{00000000-0004-0000-0100-000000000000}"/>
    <hyperlink ref="F13" r:id="rId2" display="NIH Budget Instructions " xr:uid="{00000000-0004-0000-0100-000001000000}"/>
  </hyperlinks>
  <pageMargins left="0.7" right="0.7" top="0.75" bottom="0.75" header="0.3" footer="0.3"/>
  <pageSetup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4FA61-0093-496E-B8A5-C5C5F107A4A3}">
  <dimension ref="A1:B546"/>
  <sheetViews>
    <sheetView workbookViewId="0">
      <selection activeCell="G17" sqref="G17"/>
    </sheetView>
  </sheetViews>
  <sheetFormatPr defaultRowHeight="12.75"/>
  <cols>
    <col min="1" max="1" width="9.42578125" style="213" hidden="1" customWidth="1"/>
    <col min="2" max="2" width="0" style="215" hidden="1" customWidth="1"/>
  </cols>
  <sheetData>
    <row r="1" spans="1:2">
      <c r="A1" s="212">
        <v>45428</v>
      </c>
      <c r="B1" s="214">
        <v>45444</v>
      </c>
    </row>
    <row r="2" spans="1:2">
      <c r="A2" s="212">
        <v>45429</v>
      </c>
      <c r="B2" s="214">
        <v>45445</v>
      </c>
    </row>
    <row r="3" spans="1:2">
      <c r="A3" s="212">
        <v>45430</v>
      </c>
      <c r="B3" s="214">
        <v>45446</v>
      </c>
    </row>
    <row r="4" spans="1:2">
      <c r="A4" s="212">
        <v>45431</v>
      </c>
      <c r="B4" s="214">
        <v>45447</v>
      </c>
    </row>
    <row r="5" spans="1:2">
      <c r="A5" s="212">
        <v>45432</v>
      </c>
      <c r="B5" s="214">
        <v>45448</v>
      </c>
    </row>
    <row r="6" spans="1:2">
      <c r="A6" s="212">
        <v>45433</v>
      </c>
      <c r="B6" s="214">
        <v>45449</v>
      </c>
    </row>
    <row r="7" spans="1:2">
      <c r="A7" s="212">
        <v>45434</v>
      </c>
      <c r="B7" s="214">
        <v>45450</v>
      </c>
    </row>
    <row r="8" spans="1:2">
      <c r="A8" s="212">
        <v>45435</v>
      </c>
      <c r="B8" s="214">
        <v>45451</v>
      </c>
    </row>
    <row r="9" spans="1:2">
      <c r="A9" s="212">
        <v>45436</v>
      </c>
      <c r="B9" s="214">
        <v>45452</v>
      </c>
    </row>
    <row r="10" spans="1:2">
      <c r="A10" s="212">
        <v>45437</v>
      </c>
      <c r="B10" s="214">
        <v>45453</v>
      </c>
    </row>
    <row r="11" spans="1:2">
      <c r="A11" s="212">
        <v>45438</v>
      </c>
      <c r="B11" s="214">
        <v>45454</v>
      </c>
    </row>
    <row r="12" spans="1:2">
      <c r="A12" s="212">
        <v>45439</v>
      </c>
      <c r="B12" s="214">
        <v>45455</v>
      </c>
    </row>
    <row r="13" spans="1:2">
      <c r="A13" s="212">
        <v>45440</v>
      </c>
      <c r="B13" s="214">
        <v>45456</v>
      </c>
    </row>
    <row r="14" spans="1:2">
      <c r="A14" s="212">
        <v>45441</v>
      </c>
      <c r="B14" s="214">
        <v>45457</v>
      </c>
    </row>
    <row r="15" spans="1:2">
      <c r="A15" s="212">
        <v>45442</v>
      </c>
      <c r="B15" s="214">
        <v>45458</v>
      </c>
    </row>
    <row r="16" spans="1:2">
      <c r="A16" s="212">
        <v>45443</v>
      </c>
      <c r="B16" s="214">
        <v>45459</v>
      </c>
    </row>
    <row r="17" spans="1:2">
      <c r="A17" s="212">
        <v>45444</v>
      </c>
      <c r="B17" s="214">
        <v>45460</v>
      </c>
    </row>
    <row r="18" spans="1:2">
      <c r="A18" s="212">
        <v>45445</v>
      </c>
      <c r="B18" s="214">
        <v>45461</v>
      </c>
    </row>
    <row r="19" spans="1:2">
      <c r="A19" s="212">
        <v>45446</v>
      </c>
      <c r="B19" s="214">
        <v>45462</v>
      </c>
    </row>
    <row r="20" spans="1:2">
      <c r="A20" s="212">
        <v>45447</v>
      </c>
      <c r="B20" s="214">
        <v>45463</v>
      </c>
    </row>
    <row r="21" spans="1:2">
      <c r="A21" s="212">
        <v>45448</v>
      </c>
      <c r="B21" s="214">
        <v>45464</v>
      </c>
    </row>
    <row r="22" spans="1:2">
      <c r="A22" s="212">
        <v>45449</v>
      </c>
      <c r="B22" s="214">
        <v>45465</v>
      </c>
    </row>
    <row r="23" spans="1:2">
      <c r="A23" s="212">
        <v>45450</v>
      </c>
      <c r="B23" s="214">
        <v>45466</v>
      </c>
    </row>
    <row r="24" spans="1:2">
      <c r="A24" s="212">
        <v>45451</v>
      </c>
      <c r="B24" s="214">
        <v>45467</v>
      </c>
    </row>
    <row r="25" spans="1:2">
      <c r="A25" s="212">
        <v>45452</v>
      </c>
      <c r="B25" s="214">
        <v>45468</v>
      </c>
    </row>
    <row r="26" spans="1:2">
      <c r="A26" s="212">
        <v>45453</v>
      </c>
      <c r="B26" s="214">
        <v>45469</v>
      </c>
    </row>
    <row r="27" spans="1:2">
      <c r="A27" s="212">
        <v>45454</v>
      </c>
      <c r="B27" s="214">
        <v>45470</v>
      </c>
    </row>
    <row r="28" spans="1:2">
      <c r="A28" s="212">
        <v>45455</v>
      </c>
      <c r="B28" s="214">
        <v>45471</v>
      </c>
    </row>
    <row r="29" spans="1:2">
      <c r="A29" s="212">
        <v>45456</v>
      </c>
      <c r="B29" s="214">
        <v>45472</v>
      </c>
    </row>
    <row r="30" spans="1:2">
      <c r="A30" s="212">
        <v>45457</v>
      </c>
      <c r="B30" s="214">
        <v>45473</v>
      </c>
    </row>
    <row r="31" spans="1:2">
      <c r="A31" s="212">
        <v>45458</v>
      </c>
      <c r="B31" s="214">
        <v>45474</v>
      </c>
    </row>
    <row r="32" spans="1:2">
      <c r="A32" s="212">
        <v>45459</v>
      </c>
      <c r="B32" s="214">
        <v>45475</v>
      </c>
    </row>
    <row r="33" spans="1:2">
      <c r="A33" s="212">
        <v>45460</v>
      </c>
      <c r="B33" s="214">
        <v>45476</v>
      </c>
    </row>
    <row r="34" spans="1:2">
      <c r="A34" s="212">
        <v>45461</v>
      </c>
      <c r="B34" s="214">
        <v>45477</v>
      </c>
    </row>
    <row r="35" spans="1:2">
      <c r="A35" s="212">
        <v>45462</v>
      </c>
      <c r="B35" s="214">
        <v>45478</v>
      </c>
    </row>
    <row r="36" spans="1:2">
      <c r="A36" s="212">
        <v>45463</v>
      </c>
      <c r="B36" s="214">
        <v>45479</v>
      </c>
    </row>
    <row r="37" spans="1:2">
      <c r="A37" s="212">
        <v>45464</v>
      </c>
      <c r="B37" s="214">
        <v>45480</v>
      </c>
    </row>
    <row r="38" spans="1:2">
      <c r="A38" s="212">
        <v>45465</v>
      </c>
      <c r="B38" s="214">
        <v>45481</v>
      </c>
    </row>
    <row r="39" spans="1:2">
      <c r="A39" s="212">
        <v>45466</v>
      </c>
      <c r="B39" s="214">
        <v>45482</v>
      </c>
    </row>
    <row r="40" spans="1:2">
      <c r="A40" s="212">
        <v>45467</v>
      </c>
      <c r="B40" s="214">
        <v>45483</v>
      </c>
    </row>
    <row r="41" spans="1:2">
      <c r="A41" s="212">
        <v>45468</v>
      </c>
      <c r="B41" s="214">
        <v>45484</v>
      </c>
    </row>
    <row r="42" spans="1:2">
      <c r="A42" s="212">
        <v>45469</v>
      </c>
      <c r="B42" s="214">
        <v>45485</v>
      </c>
    </row>
    <row r="43" spans="1:2">
      <c r="A43" s="212">
        <v>45470</v>
      </c>
      <c r="B43" s="214">
        <v>45486</v>
      </c>
    </row>
    <row r="44" spans="1:2">
      <c r="A44" s="212">
        <v>45471</v>
      </c>
      <c r="B44" s="214">
        <v>45487</v>
      </c>
    </row>
    <row r="45" spans="1:2">
      <c r="A45" s="212">
        <v>45472</v>
      </c>
      <c r="B45" s="214">
        <v>45488</v>
      </c>
    </row>
    <row r="46" spans="1:2">
      <c r="A46" s="212">
        <v>45473</v>
      </c>
      <c r="B46" s="214">
        <v>45489</v>
      </c>
    </row>
    <row r="47" spans="1:2">
      <c r="A47" s="212">
        <v>45474</v>
      </c>
      <c r="B47" s="214">
        <v>45490</v>
      </c>
    </row>
    <row r="48" spans="1:2">
      <c r="A48" s="212">
        <v>45475</v>
      </c>
      <c r="B48" s="214">
        <v>45491</v>
      </c>
    </row>
    <row r="49" spans="1:2">
      <c r="A49" s="212">
        <v>45476</v>
      </c>
      <c r="B49" s="214">
        <v>45492</v>
      </c>
    </row>
    <row r="50" spans="1:2">
      <c r="A50" s="212">
        <v>45477</v>
      </c>
      <c r="B50" s="214">
        <v>45493</v>
      </c>
    </row>
    <row r="51" spans="1:2">
      <c r="A51" s="212">
        <v>45478</v>
      </c>
      <c r="B51" s="214">
        <v>45494</v>
      </c>
    </row>
    <row r="52" spans="1:2">
      <c r="A52" s="212">
        <v>45479</v>
      </c>
      <c r="B52" s="214">
        <v>45495</v>
      </c>
    </row>
    <row r="53" spans="1:2">
      <c r="A53" s="212">
        <v>45480</v>
      </c>
      <c r="B53" s="214">
        <v>45496</v>
      </c>
    </row>
    <row r="54" spans="1:2">
      <c r="A54" s="212">
        <v>45481</v>
      </c>
      <c r="B54" s="214">
        <v>45497</v>
      </c>
    </row>
    <row r="55" spans="1:2">
      <c r="A55" s="212">
        <v>45482</v>
      </c>
      <c r="B55" s="214">
        <v>45498</v>
      </c>
    </row>
    <row r="56" spans="1:2">
      <c r="A56" s="212">
        <v>45483</v>
      </c>
      <c r="B56" s="214">
        <v>45499</v>
      </c>
    </row>
    <row r="57" spans="1:2">
      <c r="A57" s="212">
        <v>45484</v>
      </c>
      <c r="B57" s="214">
        <v>45500</v>
      </c>
    </row>
    <row r="58" spans="1:2">
      <c r="A58" s="212">
        <v>45485</v>
      </c>
      <c r="B58" s="214">
        <v>45501</v>
      </c>
    </row>
    <row r="59" spans="1:2">
      <c r="A59" s="212">
        <v>45486</v>
      </c>
      <c r="B59" s="214">
        <v>45502</v>
      </c>
    </row>
    <row r="60" spans="1:2">
      <c r="A60" s="212">
        <v>45487</v>
      </c>
      <c r="B60" s="214">
        <v>45503</v>
      </c>
    </row>
    <row r="61" spans="1:2">
      <c r="A61" s="212">
        <v>45488</v>
      </c>
      <c r="B61" s="214">
        <v>45504</v>
      </c>
    </row>
    <row r="62" spans="1:2">
      <c r="A62" s="212">
        <v>45489</v>
      </c>
      <c r="B62" s="214">
        <v>45809</v>
      </c>
    </row>
    <row r="63" spans="1:2">
      <c r="A63" s="212">
        <v>45490</v>
      </c>
      <c r="B63" s="214">
        <v>45810</v>
      </c>
    </row>
    <row r="64" spans="1:2">
      <c r="A64" s="212">
        <v>45491</v>
      </c>
      <c r="B64" s="214">
        <v>45811</v>
      </c>
    </row>
    <row r="65" spans="1:2">
      <c r="A65" s="212">
        <v>45492</v>
      </c>
      <c r="B65" s="214">
        <v>45812</v>
      </c>
    </row>
    <row r="66" spans="1:2">
      <c r="A66" s="212">
        <v>45493</v>
      </c>
      <c r="B66" s="214">
        <v>45813</v>
      </c>
    </row>
    <row r="67" spans="1:2">
      <c r="A67" s="212">
        <v>45494</v>
      </c>
      <c r="B67" s="214">
        <v>45814</v>
      </c>
    </row>
    <row r="68" spans="1:2">
      <c r="A68" s="212">
        <v>45495</v>
      </c>
      <c r="B68" s="214">
        <v>45815</v>
      </c>
    </row>
    <row r="69" spans="1:2">
      <c r="A69" s="212">
        <v>45496</v>
      </c>
      <c r="B69" s="214">
        <v>45816</v>
      </c>
    </row>
    <row r="70" spans="1:2">
      <c r="A70" s="212">
        <v>45497</v>
      </c>
      <c r="B70" s="214">
        <v>45817</v>
      </c>
    </row>
    <row r="71" spans="1:2">
      <c r="A71" s="212">
        <v>45498</v>
      </c>
      <c r="B71" s="214">
        <v>45818</v>
      </c>
    </row>
    <row r="72" spans="1:2">
      <c r="A72" s="212">
        <v>45499</v>
      </c>
      <c r="B72" s="214">
        <v>45819</v>
      </c>
    </row>
    <row r="73" spans="1:2">
      <c r="A73" s="212">
        <v>45500</v>
      </c>
      <c r="B73" s="214">
        <v>45820</v>
      </c>
    </row>
    <row r="74" spans="1:2">
      <c r="A74" s="212">
        <v>45501</v>
      </c>
      <c r="B74" s="214">
        <v>45821</v>
      </c>
    </row>
    <row r="75" spans="1:2">
      <c r="A75" s="212">
        <v>45502</v>
      </c>
      <c r="B75" s="214">
        <v>45822</v>
      </c>
    </row>
    <row r="76" spans="1:2">
      <c r="A76" s="212">
        <v>45503</v>
      </c>
      <c r="B76" s="214">
        <v>45823</v>
      </c>
    </row>
    <row r="77" spans="1:2">
      <c r="A77" s="212">
        <v>45504</v>
      </c>
      <c r="B77" s="214">
        <v>45824</v>
      </c>
    </row>
    <row r="78" spans="1:2">
      <c r="A78" s="212">
        <v>45505</v>
      </c>
      <c r="B78" s="214">
        <v>45825</v>
      </c>
    </row>
    <row r="79" spans="1:2">
      <c r="A79" s="212">
        <v>45506</v>
      </c>
      <c r="B79" s="214">
        <v>45826</v>
      </c>
    </row>
    <row r="80" spans="1:2">
      <c r="A80" s="212">
        <v>45507</v>
      </c>
      <c r="B80" s="214">
        <v>45827</v>
      </c>
    </row>
    <row r="81" spans="1:2">
      <c r="A81" s="212">
        <v>45508</v>
      </c>
      <c r="B81" s="214">
        <v>45828</v>
      </c>
    </row>
    <row r="82" spans="1:2">
      <c r="A82" s="212">
        <v>45509</v>
      </c>
      <c r="B82" s="214">
        <v>45829</v>
      </c>
    </row>
    <row r="83" spans="1:2">
      <c r="A83" s="212">
        <v>45510</v>
      </c>
      <c r="B83" s="214">
        <v>45830</v>
      </c>
    </row>
    <row r="84" spans="1:2">
      <c r="A84" s="212">
        <v>45511</v>
      </c>
      <c r="B84" s="214">
        <v>45831</v>
      </c>
    </row>
    <row r="85" spans="1:2">
      <c r="A85" s="212">
        <v>45512</v>
      </c>
      <c r="B85" s="214">
        <v>45832</v>
      </c>
    </row>
    <row r="86" spans="1:2">
      <c r="A86" s="212">
        <v>45513</v>
      </c>
      <c r="B86" s="214">
        <v>45833</v>
      </c>
    </row>
    <row r="87" spans="1:2">
      <c r="A87" s="212">
        <v>45514</v>
      </c>
      <c r="B87" s="214">
        <v>45834</v>
      </c>
    </row>
    <row r="88" spans="1:2">
      <c r="A88" s="212">
        <v>45515</v>
      </c>
      <c r="B88" s="214">
        <v>45835</v>
      </c>
    </row>
    <row r="89" spans="1:2">
      <c r="A89" s="212">
        <v>45516</v>
      </c>
      <c r="B89" s="214">
        <v>45836</v>
      </c>
    </row>
    <row r="90" spans="1:2">
      <c r="A90" s="212">
        <v>45517</v>
      </c>
      <c r="B90" s="214">
        <v>45837</v>
      </c>
    </row>
    <row r="91" spans="1:2">
      <c r="A91" s="212">
        <v>45518</v>
      </c>
      <c r="B91" s="214">
        <v>45838</v>
      </c>
    </row>
    <row r="92" spans="1:2">
      <c r="A92" s="212">
        <v>45793</v>
      </c>
      <c r="B92" s="214">
        <v>45839</v>
      </c>
    </row>
    <row r="93" spans="1:2">
      <c r="A93" s="212">
        <v>45794</v>
      </c>
      <c r="B93" s="214">
        <v>45840</v>
      </c>
    </row>
    <row r="94" spans="1:2">
      <c r="A94" s="212">
        <v>45795</v>
      </c>
      <c r="B94" s="214">
        <v>45841</v>
      </c>
    </row>
    <row r="95" spans="1:2">
      <c r="A95" s="212">
        <v>45796</v>
      </c>
      <c r="B95" s="214">
        <v>45842</v>
      </c>
    </row>
    <row r="96" spans="1:2">
      <c r="A96" s="212">
        <v>45797</v>
      </c>
      <c r="B96" s="214">
        <v>45843</v>
      </c>
    </row>
    <row r="97" spans="1:2">
      <c r="A97" s="212">
        <v>45798</v>
      </c>
      <c r="B97" s="214">
        <v>45844</v>
      </c>
    </row>
    <row r="98" spans="1:2">
      <c r="A98" s="212">
        <v>45799</v>
      </c>
      <c r="B98" s="214">
        <v>45845</v>
      </c>
    </row>
    <row r="99" spans="1:2">
      <c r="A99" s="212">
        <v>45800</v>
      </c>
      <c r="B99" s="214">
        <v>45846</v>
      </c>
    </row>
    <row r="100" spans="1:2">
      <c r="A100" s="212">
        <v>45801</v>
      </c>
      <c r="B100" s="214">
        <v>45847</v>
      </c>
    </row>
    <row r="101" spans="1:2">
      <c r="A101" s="212">
        <v>45802</v>
      </c>
      <c r="B101" s="214">
        <v>45848</v>
      </c>
    </row>
    <row r="102" spans="1:2">
      <c r="A102" s="212">
        <v>45803</v>
      </c>
      <c r="B102" s="214">
        <v>45849</v>
      </c>
    </row>
    <row r="103" spans="1:2">
      <c r="A103" s="212">
        <v>45804</v>
      </c>
      <c r="B103" s="214">
        <v>45850</v>
      </c>
    </row>
    <row r="104" spans="1:2">
      <c r="A104" s="212">
        <v>45805</v>
      </c>
      <c r="B104" s="214">
        <v>45851</v>
      </c>
    </row>
    <row r="105" spans="1:2">
      <c r="A105" s="212">
        <v>45806</v>
      </c>
      <c r="B105" s="214">
        <v>45852</v>
      </c>
    </row>
    <row r="106" spans="1:2">
      <c r="A106" s="212">
        <v>45807</v>
      </c>
      <c r="B106" s="214">
        <v>45853</v>
      </c>
    </row>
    <row r="107" spans="1:2">
      <c r="A107" s="212">
        <v>45808</v>
      </c>
      <c r="B107" s="214">
        <v>45854</v>
      </c>
    </row>
    <row r="108" spans="1:2">
      <c r="A108" s="212">
        <v>45809</v>
      </c>
      <c r="B108" s="214">
        <v>45855</v>
      </c>
    </row>
    <row r="109" spans="1:2">
      <c r="A109" s="212">
        <v>45810</v>
      </c>
      <c r="B109" s="214">
        <v>45856</v>
      </c>
    </row>
    <row r="110" spans="1:2">
      <c r="A110" s="212">
        <v>45811</v>
      </c>
      <c r="B110" s="214">
        <v>45857</v>
      </c>
    </row>
    <row r="111" spans="1:2">
      <c r="A111" s="212">
        <v>45812</v>
      </c>
      <c r="B111" s="214">
        <v>45858</v>
      </c>
    </row>
    <row r="112" spans="1:2">
      <c r="A112" s="212">
        <v>45813</v>
      </c>
      <c r="B112" s="214">
        <v>45859</v>
      </c>
    </row>
    <row r="113" spans="1:2">
      <c r="A113" s="212">
        <v>45814</v>
      </c>
      <c r="B113" s="214">
        <v>45860</v>
      </c>
    </row>
    <row r="114" spans="1:2">
      <c r="A114" s="212">
        <v>45815</v>
      </c>
      <c r="B114" s="214">
        <v>45861</v>
      </c>
    </row>
    <row r="115" spans="1:2">
      <c r="A115" s="212">
        <v>45816</v>
      </c>
      <c r="B115" s="214">
        <v>45862</v>
      </c>
    </row>
    <row r="116" spans="1:2">
      <c r="A116" s="212">
        <v>45817</v>
      </c>
      <c r="B116" s="214">
        <v>45863</v>
      </c>
    </row>
    <row r="117" spans="1:2">
      <c r="A117" s="212">
        <v>45818</v>
      </c>
      <c r="B117" s="214">
        <v>45864</v>
      </c>
    </row>
    <row r="118" spans="1:2">
      <c r="A118" s="212">
        <v>45819</v>
      </c>
      <c r="B118" s="214">
        <v>45865</v>
      </c>
    </row>
    <row r="119" spans="1:2">
      <c r="A119" s="212">
        <v>45820</v>
      </c>
      <c r="B119" s="214">
        <v>45866</v>
      </c>
    </row>
    <row r="120" spans="1:2">
      <c r="A120" s="212">
        <v>45821</v>
      </c>
      <c r="B120" s="214">
        <v>45867</v>
      </c>
    </row>
    <row r="121" spans="1:2">
      <c r="A121" s="212">
        <v>45822</v>
      </c>
      <c r="B121" s="214">
        <v>45868</v>
      </c>
    </row>
    <row r="122" spans="1:2">
      <c r="A122" s="212">
        <v>45823</v>
      </c>
      <c r="B122" s="214">
        <v>45869</v>
      </c>
    </row>
    <row r="123" spans="1:2">
      <c r="A123" s="212">
        <v>45824</v>
      </c>
      <c r="B123" s="214">
        <v>46174</v>
      </c>
    </row>
    <row r="124" spans="1:2">
      <c r="A124" s="212">
        <v>45825</v>
      </c>
      <c r="B124" s="214">
        <v>46175</v>
      </c>
    </row>
    <row r="125" spans="1:2">
      <c r="A125" s="212">
        <v>45826</v>
      </c>
      <c r="B125" s="214">
        <v>46176</v>
      </c>
    </row>
    <row r="126" spans="1:2">
      <c r="A126" s="212">
        <v>45827</v>
      </c>
      <c r="B126" s="214">
        <v>46177</v>
      </c>
    </row>
    <row r="127" spans="1:2">
      <c r="A127" s="212">
        <v>45828</v>
      </c>
      <c r="B127" s="214">
        <v>46178</v>
      </c>
    </row>
    <row r="128" spans="1:2">
      <c r="A128" s="212">
        <v>45829</v>
      </c>
      <c r="B128" s="214">
        <v>46179</v>
      </c>
    </row>
    <row r="129" spans="1:2">
      <c r="A129" s="212">
        <v>45830</v>
      </c>
      <c r="B129" s="214">
        <v>46180</v>
      </c>
    </row>
    <row r="130" spans="1:2">
      <c r="A130" s="212">
        <v>45831</v>
      </c>
      <c r="B130" s="214">
        <v>46181</v>
      </c>
    </row>
    <row r="131" spans="1:2">
      <c r="A131" s="212">
        <v>45832</v>
      </c>
      <c r="B131" s="214">
        <v>46182</v>
      </c>
    </row>
    <row r="132" spans="1:2">
      <c r="A132" s="212">
        <v>45833</v>
      </c>
      <c r="B132" s="214">
        <v>46183</v>
      </c>
    </row>
    <row r="133" spans="1:2">
      <c r="A133" s="212">
        <v>45834</v>
      </c>
      <c r="B133" s="214">
        <v>46184</v>
      </c>
    </row>
    <row r="134" spans="1:2">
      <c r="A134" s="212">
        <v>45835</v>
      </c>
      <c r="B134" s="214">
        <v>46185</v>
      </c>
    </row>
    <row r="135" spans="1:2">
      <c r="A135" s="212">
        <v>45836</v>
      </c>
      <c r="B135" s="214">
        <v>46186</v>
      </c>
    </row>
    <row r="136" spans="1:2">
      <c r="A136" s="212">
        <v>45837</v>
      </c>
      <c r="B136" s="214">
        <v>46187</v>
      </c>
    </row>
    <row r="137" spans="1:2">
      <c r="A137" s="212">
        <v>45838</v>
      </c>
      <c r="B137" s="214">
        <v>46188</v>
      </c>
    </row>
    <row r="138" spans="1:2">
      <c r="A138" s="212">
        <v>45839</v>
      </c>
      <c r="B138" s="214">
        <v>46189</v>
      </c>
    </row>
    <row r="139" spans="1:2">
      <c r="A139" s="212">
        <v>45840</v>
      </c>
      <c r="B139" s="214">
        <v>46190</v>
      </c>
    </row>
    <row r="140" spans="1:2">
      <c r="A140" s="212">
        <v>45841</v>
      </c>
      <c r="B140" s="214">
        <v>46191</v>
      </c>
    </row>
    <row r="141" spans="1:2">
      <c r="A141" s="212">
        <v>45842</v>
      </c>
      <c r="B141" s="214">
        <v>46192</v>
      </c>
    </row>
    <row r="142" spans="1:2">
      <c r="A142" s="212">
        <v>45843</v>
      </c>
      <c r="B142" s="214">
        <v>46193</v>
      </c>
    </row>
    <row r="143" spans="1:2">
      <c r="A143" s="212">
        <v>45844</v>
      </c>
      <c r="B143" s="214">
        <v>46194</v>
      </c>
    </row>
    <row r="144" spans="1:2">
      <c r="A144" s="212">
        <v>45845</v>
      </c>
      <c r="B144" s="214">
        <v>46195</v>
      </c>
    </row>
    <row r="145" spans="1:2">
      <c r="A145" s="212">
        <v>45846</v>
      </c>
      <c r="B145" s="214">
        <v>46196</v>
      </c>
    </row>
    <row r="146" spans="1:2">
      <c r="A146" s="212">
        <v>45847</v>
      </c>
      <c r="B146" s="214">
        <v>46197</v>
      </c>
    </row>
    <row r="147" spans="1:2">
      <c r="A147" s="212">
        <v>45848</v>
      </c>
      <c r="B147" s="214">
        <v>46198</v>
      </c>
    </row>
    <row r="148" spans="1:2">
      <c r="A148" s="212">
        <v>45849</v>
      </c>
      <c r="B148" s="214">
        <v>46199</v>
      </c>
    </row>
    <row r="149" spans="1:2">
      <c r="A149" s="212">
        <v>45850</v>
      </c>
      <c r="B149" s="214">
        <v>46200</v>
      </c>
    </row>
    <row r="150" spans="1:2">
      <c r="A150" s="212">
        <v>45851</v>
      </c>
      <c r="B150" s="214">
        <v>46201</v>
      </c>
    </row>
    <row r="151" spans="1:2">
      <c r="A151" s="212">
        <v>45852</v>
      </c>
      <c r="B151" s="214">
        <v>46202</v>
      </c>
    </row>
    <row r="152" spans="1:2">
      <c r="A152" s="212">
        <v>45853</v>
      </c>
      <c r="B152" s="214">
        <v>46203</v>
      </c>
    </row>
    <row r="153" spans="1:2">
      <c r="A153" s="212">
        <v>45854</v>
      </c>
      <c r="B153" s="214">
        <v>46204</v>
      </c>
    </row>
    <row r="154" spans="1:2">
      <c r="A154" s="212">
        <v>45855</v>
      </c>
      <c r="B154" s="214">
        <v>46205</v>
      </c>
    </row>
    <row r="155" spans="1:2">
      <c r="A155" s="212">
        <v>45856</v>
      </c>
      <c r="B155" s="214">
        <v>46206</v>
      </c>
    </row>
    <row r="156" spans="1:2">
      <c r="A156" s="212">
        <v>45857</v>
      </c>
      <c r="B156" s="214">
        <v>46207</v>
      </c>
    </row>
    <row r="157" spans="1:2">
      <c r="A157" s="212">
        <v>45858</v>
      </c>
      <c r="B157" s="214">
        <v>46208</v>
      </c>
    </row>
    <row r="158" spans="1:2">
      <c r="A158" s="212">
        <v>45859</v>
      </c>
      <c r="B158" s="214">
        <v>46209</v>
      </c>
    </row>
    <row r="159" spans="1:2">
      <c r="A159" s="212">
        <v>45860</v>
      </c>
      <c r="B159" s="214">
        <v>46210</v>
      </c>
    </row>
    <row r="160" spans="1:2">
      <c r="A160" s="212">
        <v>45861</v>
      </c>
      <c r="B160" s="214">
        <v>46211</v>
      </c>
    </row>
    <row r="161" spans="1:2">
      <c r="A161" s="212">
        <v>45862</v>
      </c>
      <c r="B161" s="214">
        <v>46212</v>
      </c>
    </row>
    <row r="162" spans="1:2">
      <c r="A162" s="212">
        <v>45863</v>
      </c>
      <c r="B162" s="214">
        <v>46213</v>
      </c>
    </row>
    <row r="163" spans="1:2">
      <c r="A163" s="212">
        <v>45864</v>
      </c>
      <c r="B163" s="214">
        <v>46214</v>
      </c>
    </row>
    <row r="164" spans="1:2">
      <c r="A164" s="212">
        <v>45865</v>
      </c>
      <c r="B164" s="214">
        <v>46215</v>
      </c>
    </row>
    <row r="165" spans="1:2">
      <c r="A165" s="212">
        <v>45866</v>
      </c>
      <c r="B165" s="214">
        <v>46216</v>
      </c>
    </row>
    <row r="166" spans="1:2">
      <c r="A166" s="212">
        <v>45867</v>
      </c>
      <c r="B166" s="214">
        <v>46217</v>
      </c>
    </row>
    <row r="167" spans="1:2">
      <c r="A167" s="212">
        <v>45868</v>
      </c>
      <c r="B167" s="214">
        <v>46218</v>
      </c>
    </row>
    <row r="168" spans="1:2">
      <c r="A168" s="212">
        <v>45869</v>
      </c>
      <c r="B168" s="214">
        <v>46219</v>
      </c>
    </row>
    <row r="169" spans="1:2">
      <c r="A169" s="212">
        <v>45870</v>
      </c>
      <c r="B169" s="214">
        <v>46220</v>
      </c>
    </row>
    <row r="170" spans="1:2">
      <c r="A170" s="212">
        <v>45871</v>
      </c>
      <c r="B170" s="214">
        <v>46221</v>
      </c>
    </row>
    <row r="171" spans="1:2">
      <c r="A171" s="212">
        <v>45872</v>
      </c>
      <c r="B171" s="214">
        <v>46222</v>
      </c>
    </row>
    <row r="172" spans="1:2">
      <c r="A172" s="212">
        <v>45873</v>
      </c>
      <c r="B172" s="214">
        <v>46223</v>
      </c>
    </row>
    <row r="173" spans="1:2">
      <c r="A173" s="212">
        <v>45874</v>
      </c>
      <c r="B173" s="214">
        <v>46224</v>
      </c>
    </row>
    <row r="174" spans="1:2">
      <c r="A174" s="212">
        <v>45875</v>
      </c>
      <c r="B174" s="214">
        <v>46225</v>
      </c>
    </row>
    <row r="175" spans="1:2">
      <c r="A175" s="212">
        <v>45876</v>
      </c>
      <c r="B175" s="214">
        <v>46226</v>
      </c>
    </row>
    <row r="176" spans="1:2">
      <c r="A176" s="212">
        <v>45877</v>
      </c>
      <c r="B176" s="214">
        <v>46227</v>
      </c>
    </row>
    <row r="177" spans="1:2">
      <c r="A177" s="212">
        <v>45878</v>
      </c>
      <c r="B177" s="214">
        <v>46228</v>
      </c>
    </row>
    <row r="178" spans="1:2">
      <c r="A178" s="212">
        <v>45879</v>
      </c>
      <c r="B178" s="214">
        <v>46229</v>
      </c>
    </row>
    <row r="179" spans="1:2">
      <c r="A179" s="212">
        <v>45880</v>
      </c>
      <c r="B179" s="214">
        <v>46230</v>
      </c>
    </row>
    <row r="180" spans="1:2">
      <c r="A180" s="212">
        <v>45881</v>
      </c>
      <c r="B180" s="214">
        <v>46231</v>
      </c>
    </row>
    <row r="181" spans="1:2">
      <c r="A181" s="212">
        <v>45882</v>
      </c>
      <c r="B181" s="214">
        <v>46232</v>
      </c>
    </row>
    <row r="182" spans="1:2">
      <c r="A182" s="212">
        <v>45883</v>
      </c>
      <c r="B182" s="214">
        <v>46233</v>
      </c>
    </row>
    <row r="183" spans="1:2">
      <c r="A183" s="212">
        <v>46158</v>
      </c>
      <c r="B183" s="214">
        <v>46234</v>
      </c>
    </row>
    <row r="184" spans="1:2">
      <c r="A184" s="212">
        <v>46159</v>
      </c>
      <c r="B184" s="214">
        <v>46539</v>
      </c>
    </row>
    <row r="185" spans="1:2">
      <c r="A185" s="212">
        <v>46160</v>
      </c>
      <c r="B185" s="214">
        <v>46540</v>
      </c>
    </row>
    <row r="186" spans="1:2">
      <c r="A186" s="212">
        <v>46161</v>
      </c>
      <c r="B186" s="214">
        <v>46541</v>
      </c>
    </row>
    <row r="187" spans="1:2">
      <c r="A187" s="212">
        <v>46162</v>
      </c>
      <c r="B187" s="214">
        <v>46542</v>
      </c>
    </row>
    <row r="188" spans="1:2">
      <c r="A188" s="212">
        <v>46163</v>
      </c>
      <c r="B188" s="214">
        <v>46543</v>
      </c>
    </row>
    <row r="189" spans="1:2">
      <c r="A189" s="212">
        <v>46164</v>
      </c>
      <c r="B189" s="214">
        <v>46544</v>
      </c>
    </row>
    <row r="190" spans="1:2">
      <c r="A190" s="212">
        <v>46165</v>
      </c>
      <c r="B190" s="214">
        <v>46545</v>
      </c>
    </row>
    <row r="191" spans="1:2">
      <c r="A191" s="212">
        <v>46166</v>
      </c>
      <c r="B191" s="214">
        <v>46546</v>
      </c>
    </row>
    <row r="192" spans="1:2">
      <c r="A192" s="212">
        <v>46167</v>
      </c>
      <c r="B192" s="214">
        <v>46547</v>
      </c>
    </row>
    <row r="193" spans="1:2">
      <c r="A193" s="212">
        <v>46168</v>
      </c>
      <c r="B193" s="214">
        <v>46548</v>
      </c>
    </row>
    <row r="194" spans="1:2">
      <c r="A194" s="212">
        <v>46169</v>
      </c>
      <c r="B194" s="214">
        <v>46549</v>
      </c>
    </row>
    <row r="195" spans="1:2">
      <c r="A195" s="212">
        <v>46170</v>
      </c>
      <c r="B195" s="214">
        <v>46550</v>
      </c>
    </row>
    <row r="196" spans="1:2">
      <c r="A196" s="212">
        <v>46171</v>
      </c>
      <c r="B196" s="214">
        <v>46551</v>
      </c>
    </row>
    <row r="197" spans="1:2">
      <c r="A197" s="212">
        <v>46172</v>
      </c>
      <c r="B197" s="214">
        <v>46552</v>
      </c>
    </row>
    <row r="198" spans="1:2">
      <c r="A198" s="212">
        <v>46173</v>
      </c>
      <c r="B198" s="214">
        <v>46553</v>
      </c>
    </row>
    <row r="199" spans="1:2">
      <c r="A199" s="212">
        <v>46174</v>
      </c>
      <c r="B199" s="214">
        <v>46554</v>
      </c>
    </row>
    <row r="200" spans="1:2">
      <c r="A200" s="212">
        <v>46175</v>
      </c>
      <c r="B200" s="214">
        <v>46555</v>
      </c>
    </row>
    <row r="201" spans="1:2">
      <c r="A201" s="212">
        <v>46176</v>
      </c>
      <c r="B201" s="214">
        <v>46556</v>
      </c>
    </row>
    <row r="202" spans="1:2">
      <c r="A202" s="212">
        <v>46177</v>
      </c>
      <c r="B202" s="214">
        <v>46557</v>
      </c>
    </row>
    <row r="203" spans="1:2">
      <c r="A203" s="212">
        <v>46178</v>
      </c>
      <c r="B203" s="214">
        <v>46558</v>
      </c>
    </row>
    <row r="204" spans="1:2">
      <c r="A204" s="212">
        <v>46179</v>
      </c>
      <c r="B204" s="214">
        <v>46559</v>
      </c>
    </row>
    <row r="205" spans="1:2">
      <c r="A205" s="212">
        <v>46180</v>
      </c>
      <c r="B205" s="214">
        <v>46560</v>
      </c>
    </row>
    <row r="206" spans="1:2">
      <c r="A206" s="212">
        <v>46181</v>
      </c>
      <c r="B206" s="214">
        <v>46561</v>
      </c>
    </row>
    <row r="207" spans="1:2">
      <c r="A207" s="212">
        <v>46182</v>
      </c>
      <c r="B207" s="214">
        <v>46562</v>
      </c>
    </row>
    <row r="208" spans="1:2">
      <c r="A208" s="212">
        <v>46183</v>
      </c>
      <c r="B208" s="214">
        <v>46563</v>
      </c>
    </row>
    <row r="209" spans="1:2">
      <c r="A209" s="212">
        <v>46184</v>
      </c>
      <c r="B209" s="214">
        <v>46564</v>
      </c>
    </row>
    <row r="210" spans="1:2">
      <c r="A210" s="212">
        <v>46185</v>
      </c>
      <c r="B210" s="214">
        <v>46565</v>
      </c>
    </row>
    <row r="211" spans="1:2">
      <c r="A211" s="212">
        <v>46186</v>
      </c>
      <c r="B211" s="214">
        <v>46566</v>
      </c>
    </row>
    <row r="212" spans="1:2">
      <c r="A212" s="212">
        <v>46187</v>
      </c>
      <c r="B212" s="214">
        <v>46567</v>
      </c>
    </row>
    <row r="213" spans="1:2">
      <c r="A213" s="212">
        <v>46188</v>
      </c>
      <c r="B213" s="214">
        <v>46568</v>
      </c>
    </row>
    <row r="214" spans="1:2">
      <c r="A214" s="212">
        <v>46189</v>
      </c>
      <c r="B214" s="214">
        <v>46569</v>
      </c>
    </row>
    <row r="215" spans="1:2">
      <c r="A215" s="212">
        <v>46190</v>
      </c>
      <c r="B215" s="214">
        <v>46570</v>
      </c>
    </row>
    <row r="216" spans="1:2">
      <c r="A216" s="212">
        <v>46191</v>
      </c>
      <c r="B216" s="214">
        <v>46571</v>
      </c>
    </row>
    <row r="217" spans="1:2">
      <c r="A217" s="212">
        <v>46192</v>
      </c>
      <c r="B217" s="214">
        <v>46572</v>
      </c>
    </row>
    <row r="218" spans="1:2">
      <c r="A218" s="212">
        <v>46193</v>
      </c>
      <c r="B218" s="214">
        <v>46573</v>
      </c>
    </row>
    <row r="219" spans="1:2">
      <c r="A219" s="212">
        <v>46194</v>
      </c>
      <c r="B219" s="214">
        <v>46574</v>
      </c>
    </row>
    <row r="220" spans="1:2">
      <c r="A220" s="212">
        <v>46195</v>
      </c>
      <c r="B220" s="214">
        <v>46575</v>
      </c>
    </row>
    <row r="221" spans="1:2">
      <c r="A221" s="212">
        <v>46196</v>
      </c>
      <c r="B221" s="214">
        <v>46576</v>
      </c>
    </row>
    <row r="222" spans="1:2">
      <c r="A222" s="212">
        <v>46197</v>
      </c>
      <c r="B222" s="214">
        <v>46577</v>
      </c>
    </row>
    <row r="223" spans="1:2">
      <c r="A223" s="212">
        <v>46198</v>
      </c>
      <c r="B223" s="214">
        <v>46578</v>
      </c>
    </row>
    <row r="224" spans="1:2">
      <c r="A224" s="212">
        <v>46199</v>
      </c>
      <c r="B224" s="214">
        <v>46579</v>
      </c>
    </row>
    <row r="225" spans="1:2">
      <c r="A225" s="212">
        <v>46200</v>
      </c>
      <c r="B225" s="214">
        <v>46580</v>
      </c>
    </row>
    <row r="226" spans="1:2">
      <c r="A226" s="212">
        <v>46201</v>
      </c>
      <c r="B226" s="214">
        <v>46581</v>
      </c>
    </row>
    <row r="227" spans="1:2">
      <c r="A227" s="212">
        <v>46202</v>
      </c>
      <c r="B227" s="214">
        <v>46582</v>
      </c>
    </row>
    <row r="228" spans="1:2">
      <c r="A228" s="212">
        <v>46203</v>
      </c>
      <c r="B228" s="214">
        <v>46583</v>
      </c>
    </row>
    <row r="229" spans="1:2">
      <c r="A229" s="212">
        <v>46204</v>
      </c>
      <c r="B229" s="214">
        <v>46584</v>
      </c>
    </row>
    <row r="230" spans="1:2">
      <c r="A230" s="212">
        <v>46205</v>
      </c>
      <c r="B230" s="214">
        <v>46585</v>
      </c>
    </row>
    <row r="231" spans="1:2">
      <c r="A231" s="212">
        <v>46206</v>
      </c>
      <c r="B231" s="214">
        <v>46586</v>
      </c>
    </row>
    <row r="232" spans="1:2">
      <c r="A232" s="212">
        <v>46207</v>
      </c>
      <c r="B232" s="214">
        <v>46587</v>
      </c>
    </row>
    <row r="233" spans="1:2">
      <c r="A233" s="212">
        <v>46208</v>
      </c>
      <c r="B233" s="214">
        <v>46588</v>
      </c>
    </row>
    <row r="234" spans="1:2">
      <c r="A234" s="212">
        <v>46209</v>
      </c>
      <c r="B234" s="214">
        <v>46589</v>
      </c>
    </row>
    <row r="235" spans="1:2">
      <c r="A235" s="212">
        <v>46210</v>
      </c>
      <c r="B235" s="214">
        <v>46590</v>
      </c>
    </row>
    <row r="236" spans="1:2">
      <c r="A236" s="212">
        <v>46211</v>
      </c>
      <c r="B236" s="214">
        <v>46591</v>
      </c>
    </row>
    <row r="237" spans="1:2">
      <c r="A237" s="212">
        <v>46212</v>
      </c>
      <c r="B237" s="214">
        <v>46592</v>
      </c>
    </row>
    <row r="238" spans="1:2">
      <c r="A238" s="212">
        <v>46213</v>
      </c>
      <c r="B238" s="214">
        <v>46593</v>
      </c>
    </row>
    <row r="239" spans="1:2">
      <c r="A239" s="212">
        <v>46214</v>
      </c>
      <c r="B239" s="214">
        <v>46594</v>
      </c>
    </row>
    <row r="240" spans="1:2">
      <c r="A240" s="212">
        <v>46215</v>
      </c>
      <c r="B240" s="214">
        <v>46595</v>
      </c>
    </row>
    <row r="241" spans="1:2">
      <c r="A241" s="212">
        <v>46216</v>
      </c>
      <c r="B241" s="214">
        <v>46596</v>
      </c>
    </row>
    <row r="242" spans="1:2">
      <c r="A242" s="212">
        <v>46217</v>
      </c>
      <c r="B242" s="214">
        <v>46597</v>
      </c>
    </row>
    <row r="243" spans="1:2">
      <c r="A243" s="212">
        <v>46218</v>
      </c>
      <c r="B243" s="214">
        <v>46598</v>
      </c>
    </row>
    <row r="244" spans="1:2">
      <c r="A244" s="212">
        <v>46219</v>
      </c>
      <c r="B244" s="214">
        <v>46599</v>
      </c>
    </row>
    <row r="245" spans="1:2">
      <c r="A245" s="212">
        <v>46220</v>
      </c>
      <c r="B245" s="214">
        <v>46905</v>
      </c>
    </row>
    <row r="246" spans="1:2">
      <c r="A246" s="212">
        <v>46221</v>
      </c>
      <c r="B246" s="214">
        <v>46906</v>
      </c>
    </row>
    <row r="247" spans="1:2">
      <c r="A247" s="212">
        <v>46222</v>
      </c>
      <c r="B247" s="214">
        <v>46907</v>
      </c>
    </row>
    <row r="248" spans="1:2">
      <c r="A248" s="212">
        <v>46223</v>
      </c>
      <c r="B248" s="214">
        <v>46908</v>
      </c>
    </row>
    <row r="249" spans="1:2">
      <c r="A249" s="212">
        <v>46224</v>
      </c>
      <c r="B249" s="214">
        <v>46909</v>
      </c>
    </row>
    <row r="250" spans="1:2">
      <c r="A250" s="212">
        <v>46225</v>
      </c>
      <c r="B250" s="214">
        <v>46910</v>
      </c>
    </row>
    <row r="251" spans="1:2">
      <c r="A251" s="212">
        <v>46226</v>
      </c>
      <c r="B251" s="214">
        <v>46911</v>
      </c>
    </row>
    <row r="252" spans="1:2">
      <c r="A252" s="212">
        <v>46227</v>
      </c>
      <c r="B252" s="214">
        <v>46912</v>
      </c>
    </row>
    <row r="253" spans="1:2">
      <c r="A253" s="212">
        <v>46228</v>
      </c>
      <c r="B253" s="214">
        <v>46913</v>
      </c>
    </row>
    <row r="254" spans="1:2">
      <c r="A254" s="212">
        <v>46229</v>
      </c>
      <c r="B254" s="214">
        <v>46914</v>
      </c>
    </row>
    <row r="255" spans="1:2">
      <c r="A255" s="212">
        <v>46230</v>
      </c>
      <c r="B255" s="214">
        <v>46915</v>
      </c>
    </row>
    <row r="256" spans="1:2">
      <c r="A256" s="212">
        <v>46231</v>
      </c>
      <c r="B256" s="214">
        <v>46916</v>
      </c>
    </row>
    <row r="257" spans="1:2">
      <c r="A257" s="212">
        <v>46232</v>
      </c>
      <c r="B257" s="214">
        <v>46917</v>
      </c>
    </row>
    <row r="258" spans="1:2">
      <c r="A258" s="212">
        <v>46233</v>
      </c>
      <c r="B258" s="214">
        <v>46918</v>
      </c>
    </row>
    <row r="259" spans="1:2">
      <c r="A259" s="212">
        <v>46234</v>
      </c>
      <c r="B259" s="214">
        <v>46919</v>
      </c>
    </row>
    <row r="260" spans="1:2">
      <c r="A260" s="212">
        <v>46235</v>
      </c>
      <c r="B260" s="214">
        <v>46920</v>
      </c>
    </row>
    <row r="261" spans="1:2">
      <c r="A261" s="212">
        <v>46236</v>
      </c>
      <c r="B261" s="214">
        <v>46921</v>
      </c>
    </row>
    <row r="262" spans="1:2">
      <c r="A262" s="212">
        <v>46237</v>
      </c>
      <c r="B262" s="214">
        <v>46922</v>
      </c>
    </row>
    <row r="263" spans="1:2">
      <c r="A263" s="212">
        <v>46238</v>
      </c>
      <c r="B263" s="214">
        <v>46923</v>
      </c>
    </row>
    <row r="264" spans="1:2">
      <c r="A264" s="212">
        <v>46239</v>
      </c>
      <c r="B264" s="214">
        <v>46924</v>
      </c>
    </row>
    <row r="265" spans="1:2">
      <c r="A265" s="212">
        <v>46240</v>
      </c>
      <c r="B265" s="214">
        <v>46925</v>
      </c>
    </row>
    <row r="266" spans="1:2">
      <c r="A266" s="212">
        <v>46241</v>
      </c>
      <c r="B266" s="214">
        <v>46926</v>
      </c>
    </row>
    <row r="267" spans="1:2">
      <c r="A267" s="212">
        <v>46242</v>
      </c>
      <c r="B267" s="214">
        <v>46927</v>
      </c>
    </row>
    <row r="268" spans="1:2">
      <c r="A268" s="212">
        <v>46243</v>
      </c>
      <c r="B268" s="214">
        <v>46928</v>
      </c>
    </row>
    <row r="269" spans="1:2">
      <c r="A269" s="212">
        <v>46244</v>
      </c>
      <c r="B269" s="214">
        <v>46929</v>
      </c>
    </row>
    <row r="270" spans="1:2">
      <c r="A270" s="212">
        <v>46245</v>
      </c>
      <c r="B270" s="214">
        <v>46930</v>
      </c>
    </row>
    <row r="271" spans="1:2">
      <c r="A271" s="212">
        <v>46246</v>
      </c>
      <c r="B271" s="214">
        <v>46931</v>
      </c>
    </row>
    <row r="272" spans="1:2">
      <c r="A272" s="212">
        <v>46247</v>
      </c>
      <c r="B272" s="214">
        <v>46932</v>
      </c>
    </row>
    <row r="273" spans="1:2">
      <c r="A273" s="212">
        <v>46248</v>
      </c>
      <c r="B273" s="214">
        <v>46933</v>
      </c>
    </row>
    <row r="274" spans="1:2">
      <c r="A274" s="212">
        <v>46523</v>
      </c>
      <c r="B274" s="214">
        <v>46934</v>
      </c>
    </row>
    <row r="275" spans="1:2">
      <c r="A275" s="212">
        <v>46524</v>
      </c>
      <c r="B275" s="214">
        <v>46935</v>
      </c>
    </row>
    <row r="276" spans="1:2">
      <c r="A276" s="212">
        <v>46525</v>
      </c>
      <c r="B276" s="214">
        <v>46936</v>
      </c>
    </row>
    <row r="277" spans="1:2">
      <c r="A277" s="212">
        <v>46526</v>
      </c>
      <c r="B277" s="214">
        <v>46937</v>
      </c>
    </row>
    <row r="278" spans="1:2">
      <c r="A278" s="212">
        <v>46527</v>
      </c>
      <c r="B278" s="214">
        <v>46938</v>
      </c>
    </row>
    <row r="279" spans="1:2">
      <c r="A279" s="212">
        <v>46528</v>
      </c>
      <c r="B279" s="214">
        <v>46939</v>
      </c>
    </row>
    <row r="280" spans="1:2">
      <c r="A280" s="212">
        <v>46529</v>
      </c>
      <c r="B280" s="214">
        <v>46940</v>
      </c>
    </row>
    <row r="281" spans="1:2">
      <c r="A281" s="212">
        <v>46530</v>
      </c>
      <c r="B281" s="214">
        <v>46941</v>
      </c>
    </row>
    <row r="282" spans="1:2">
      <c r="A282" s="212">
        <v>46531</v>
      </c>
      <c r="B282" s="214">
        <v>46942</v>
      </c>
    </row>
    <row r="283" spans="1:2">
      <c r="A283" s="212">
        <v>46532</v>
      </c>
      <c r="B283" s="214">
        <v>46943</v>
      </c>
    </row>
    <row r="284" spans="1:2">
      <c r="A284" s="212">
        <v>46533</v>
      </c>
      <c r="B284" s="214">
        <v>46944</v>
      </c>
    </row>
    <row r="285" spans="1:2">
      <c r="A285" s="212">
        <v>46534</v>
      </c>
      <c r="B285" s="214">
        <v>46945</v>
      </c>
    </row>
    <row r="286" spans="1:2">
      <c r="A286" s="212">
        <v>46535</v>
      </c>
      <c r="B286" s="214">
        <v>46946</v>
      </c>
    </row>
    <row r="287" spans="1:2">
      <c r="A287" s="212">
        <v>46536</v>
      </c>
      <c r="B287" s="214">
        <v>46947</v>
      </c>
    </row>
    <row r="288" spans="1:2">
      <c r="A288" s="212">
        <v>46537</v>
      </c>
      <c r="B288" s="214">
        <v>46948</v>
      </c>
    </row>
    <row r="289" spans="1:2">
      <c r="A289" s="212">
        <v>46538</v>
      </c>
      <c r="B289" s="214">
        <v>46949</v>
      </c>
    </row>
    <row r="290" spans="1:2">
      <c r="A290" s="212">
        <v>46539</v>
      </c>
      <c r="B290" s="214">
        <v>46950</v>
      </c>
    </row>
    <row r="291" spans="1:2">
      <c r="A291" s="212">
        <v>46540</v>
      </c>
      <c r="B291" s="214">
        <v>46951</v>
      </c>
    </row>
    <row r="292" spans="1:2">
      <c r="A292" s="212">
        <v>46541</v>
      </c>
      <c r="B292" s="214">
        <v>46952</v>
      </c>
    </row>
    <row r="293" spans="1:2">
      <c r="A293" s="212">
        <v>46542</v>
      </c>
      <c r="B293" s="214">
        <v>46953</v>
      </c>
    </row>
    <row r="294" spans="1:2">
      <c r="A294" s="212">
        <v>46543</v>
      </c>
      <c r="B294" s="214">
        <v>46954</v>
      </c>
    </row>
    <row r="295" spans="1:2">
      <c r="A295" s="212">
        <v>46544</v>
      </c>
      <c r="B295" s="214">
        <v>46955</v>
      </c>
    </row>
    <row r="296" spans="1:2">
      <c r="A296" s="212">
        <v>46545</v>
      </c>
      <c r="B296" s="214">
        <v>46956</v>
      </c>
    </row>
    <row r="297" spans="1:2">
      <c r="A297" s="212">
        <v>46546</v>
      </c>
      <c r="B297" s="214">
        <v>46957</v>
      </c>
    </row>
    <row r="298" spans="1:2">
      <c r="A298" s="212">
        <v>46547</v>
      </c>
      <c r="B298" s="214">
        <v>46958</v>
      </c>
    </row>
    <row r="299" spans="1:2">
      <c r="A299" s="212">
        <v>46548</v>
      </c>
      <c r="B299" s="214">
        <v>46959</v>
      </c>
    </row>
    <row r="300" spans="1:2">
      <c r="A300" s="212">
        <v>46549</v>
      </c>
      <c r="B300" s="214">
        <v>46960</v>
      </c>
    </row>
    <row r="301" spans="1:2">
      <c r="A301" s="212">
        <v>46550</v>
      </c>
      <c r="B301" s="214">
        <v>46961</v>
      </c>
    </row>
    <row r="302" spans="1:2">
      <c r="A302" s="212">
        <v>46551</v>
      </c>
      <c r="B302" s="214">
        <v>46962</v>
      </c>
    </row>
    <row r="303" spans="1:2">
      <c r="A303" s="212">
        <v>46552</v>
      </c>
      <c r="B303" s="214">
        <v>46963</v>
      </c>
    </row>
    <row r="304" spans="1:2">
      <c r="A304" s="212">
        <v>46553</v>
      </c>
      <c r="B304" s="214">
        <v>46964</v>
      </c>
    </row>
    <row r="305" spans="1:2">
      <c r="A305" s="212">
        <v>46554</v>
      </c>
      <c r="B305" s="214">
        <v>46965</v>
      </c>
    </row>
    <row r="306" spans="1:2">
      <c r="A306" s="212">
        <v>46555</v>
      </c>
      <c r="B306" s="214">
        <v>47270</v>
      </c>
    </row>
    <row r="307" spans="1:2">
      <c r="A307" s="212">
        <v>46556</v>
      </c>
      <c r="B307" s="214">
        <v>47271</v>
      </c>
    </row>
    <row r="308" spans="1:2">
      <c r="A308" s="212">
        <v>46557</v>
      </c>
      <c r="B308" s="214">
        <v>47272</v>
      </c>
    </row>
    <row r="309" spans="1:2">
      <c r="A309" s="212">
        <v>46558</v>
      </c>
      <c r="B309" s="214">
        <v>47273</v>
      </c>
    </row>
    <row r="310" spans="1:2">
      <c r="A310" s="212">
        <v>46559</v>
      </c>
      <c r="B310" s="214">
        <v>47274</v>
      </c>
    </row>
    <row r="311" spans="1:2">
      <c r="A311" s="212">
        <v>46560</v>
      </c>
      <c r="B311" s="214">
        <v>47275</v>
      </c>
    </row>
    <row r="312" spans="1:2">
      <c r="A312" s="212">
        <v>46561</v>
      </c>
      <c r="B312" s="214">
        <v>47276</v>
      </c>
    </row>
    <row r="313" spans="1:2">
      <c r="A313" s="212">
        <v>46562</v>
      </c>
      <c r="B313" s="214">
        <v>47277</v>
      </c>
    </row>
    <row r="314" spans="1:2">
      <c r="A314" s="212">
        <v>46563</v>
      </c>
      <c r="B314" s="214">
        <v>47278</v>
      </c>
    </row>
    <row r="315" spans="1:2">
      <c r="A315" s="212">
        <v>46564</v>
      </c>
      <c r="B315" s="214">
        <v>47279</v>
      </c>
    </row>
    <row r="316" spans="1:2">
      <c r="A316" s="212">
        <v>46565</v>
      </c>
      <c r="B316" s="214">
        <v>47280</v>
      </c>
    </row>
    <row r="317" spans="1:2">
      <c r="A317" s="212">
        <v>46566</v>
      </c>
      <c r="B317" s="214">
        <v>47281</v>
      </c>
    </row>
    <row r="318" spans="1:2">
      <c r="A318" s="212">
        <v>46567</v>
      </c>
      <c r="B318" s="214">
        <v>47282</v>
      </c>
    </row>
    <row r="319" spans="1:2">
      <c r="A319" s="212">
        <v>46568</v>
      </c>
      <c r="B319" s="214">
        <v>47283</v>
      </c>
    </row>
    <row r="320" spans="1:2">
      <c r="A320" s="212">
        <v>46569</v>
      </c>
      <c r="B320" s="214">
        <v>47284</v>
      </c>
    </row>
    <row r="321" spans="1:2">
      <c r="A321" s="212">
        <v>46570</v>
      </c>
      <c r="B321" s="214">
        <v>47285</v>
      </c>
    </row>
    <row r="322" spans="1:2">
      <c r="A322" s="212">
        <v>46571</v>
      </c>
      <c r="B322" s="214">
        <v>47286</v>
      </c>
    </row>
    <row r="323" spans="1:2">
      <c r="A323" s="212">
        <v>46572</v>
      </c>
      <c r="B323" s="214">
        <v>47287</v>
      </c>
    </row>
    <row r="324" spans="1:2">
      <c r="A324" s="212">
        <v>46573</v>
      </c>
      <c r="B324" s="214">
        <v>47288</v>
      </c>
    </row>
    <row r="325" spans="1:2">
      <c r="A325" s="212">
        <v>46574</v>
      </c>
      <c r="B325" s="214">
        <v>47289</v>
      </c>
    </row>
    <row r="326" spans="1:2">
      <c r="A326" s="212">
        <v>46575</v>
      </c>
      <c r="B326" s="214">
        <v>47290</v>
      </c>
    </row>
    <row r="327" spans="1:2">
      <c r="A327" s="212">
        <v>46576</v>
      </c>
      <c r="B327" s="214">
        <v>47291</v>
      </c>
    </row>
    <row r="328" spans="1:2">
      <c r="A328" s="212">
        <v>46577</v>
      </c>
      <c r="B328" s="214">
        <v>47292</v>
      </c>
    </row>
    <row r="329" spans="1:2">
      <c r="A329" s="212">
        <v>46578</v>
      </c>
      <c r="B329" s="214">
        <v>47293</v>
      </c>
    </row>
    <row r="330" spans="1:2">
      <c r="A330" s="212">
        <v>46579</v>
      </c>
      <c r="B330" s="214">
        <v>47294</v>
      </c>
    </row>
    <row r="331" spans="1:2">
      <c r="A331" s="212">
        <v>46580</v>
      </c>
      <c r="B331" s="214">
        <v>47295</v>
      </c>
    </row>
    <row r="332" spans="1:2">
      <c r="A332" s="212">
        <v>46581</v>
      </c>
      <c r="B332" s="214">
        <v>47296</v>
      </c>
    </row>
    <row r="333" spans="1:2">
      <c r="A333" s="212">
        <v>46582</v>
      </c>
      <c r="B333" s="214">
        <v>47297</v>
      </c>
    </row>
    <row r="334" spans="1:2">
      <c r="A334" s="212">
        <v>46583</v>
      </c>
      <c r="B334" s="214">
        <v>47298</v>
      </c>
    </row>
    <row r="335" spans="1:2">
      <c r="A335" s="212">
        <v>46584</v>
      </c>
      <c r="B335" s="214">
        <v>47299</v>
      </c>
    </row>
    <row r="336" spans="1:2">
      <c r="A336" s="212">
        <v>46585</v>
      </c>
      <c r="B336" s="214">
        <v>47300</v>
      </c>
    </row>
    <row r="337" spans="1:2">
      <c r="A337" s="212">
        <v>46586</v>
      </c>
      <c r="B337" s="214">
        <v>47301</v>
      </c>
    </row>
    <row r="338" spans="1:2">
      <c r="A338" s="212">
        <v>46587</v>
      </c>
      <c r="B338" s="214">
        <v>47302</v>
      </c>
    </row>
    <row r="339" spans="1:2">
      <c r="A339" s="212">
        <v>46588</v>
      </c>
      <c r="B339" s="214">
        <v>47303</v>
      </c>
    </row>
    <row r="340" spans="1:2">
      <c r="A340" s="212">
        <v>46589</v>
      </c>
      <c r="B340" s="214">
        <v>47304</v>
      </c>
    </row>
    <row r="341" spans="1:2">
      <c r="A341" s="212">
        <v>46590</v>
      </c>
      <c r="B341" s="214">
        <v>47305</v>
      </c>
    </row>
    <row r="342" spans="1:2">
      <c r="A342" s="212">
        <v>46591</v>
      </c>
      <c r="B342" s="214">
        <v>47306</v>
      </c>
    </row>
    <row r="343" spans="1:2">
      <c r="A343" s="212">
        <v>46592</v>
      </c>
      <c r="B343" s="214">
        <v>47307</v>
      </c>
    </row>
    <row r="344" spans="1:2">
      <c r="A344" s="212">
        <v>46593</v>
      </c>
      <c r="B344" s="214">
        <v>47308</v>
      </c>
    </row>
    <row r="345" spans="1:2">
      <c r="A345" s="212">
        <v>46594</v>
      </c>
      <c r="B345" s="214">
        <v>47309</v>
      </c>
    </row>
    <row r="346" spans="1:2">
      <c r="A346" s="212">
        <v>46595</v>
      </c>
      <c r="B346" s="214">
        <v>47310</v>
      </c>
    </row>
    <row r="347" spans="1:2">
      <c r="A347" s="212">
        <v>46596</v>
      </c>
      <c r="B347" s="214">
        <v>47311</v>
      </c>
    </row>
    <row r="348" spans="1:2">
      <c r="A348" s="212">
        <v>46597</v>
      </c>
      <c r="B348" s="214">
        <v>47312</v>
      </c>
    </row>
    <row r="349" spans="1:2">
      <c r="A349" s="212">
        <v>46598</v>
      </c>
      <c r="B349" s="214">
        <v>47313</v>
      </c>
    </row>
    <row r="350" spans="1:2">
      <c r="A350" s="212">
        <v>46599</v>
      </c>
      <c r="B350" s="214">
        <v>47314</v>
      </c>
    </row>
    <row r="351" spans="1:2">
      <c r="A351" s="212">
        <v>46600</v>
      </c>
      <c r="B351" s="214">
        <v>47315</v>
      </c>
    </row>
    <row r="352" spans="1:2">
      <c r="A352" s="212">
        <v>46601</v>
      </c>
      <c r="B352" s="214">
        <v>47316</v>
      </c>
    </row>
    <row r="353" spans="1:2">
      <c r="A353" s="212">
        <v>46602</v>
      </c>
      <c r="B353" s="214">
        <v>47317</v>
      </c>
    </row>
    <row r="354" spans="1:2">
      <c r="A354" s="212">
        <v>46603</v>
      </c>
      <c r="B354" s="214">
        <v>47318</v>
      </c>
    </row>
    <row r="355" spans="1:2">
      <c r="A355" s="212">
        <v>46604</v>
      </c>
      <c r="B355" s="214">
        <v>47319</v>
      </c>
    </row>
    <row r="356" spans="1:2">
      <c r="A356" s="212">
        <v>46605</v>
      </c>
      <c r="B356" s="214">
        <v>47320</v>
      </c>
    </row>
    <row r="357" spans="1:2">
      <c r="A357" s="212">
        <v>46606</v>
      </c>
      <c r="B357" s="214">
        <v>47321</v>
      </c>
    </row>
    <row r="358" spans="1:2">
      <c r="A358" s="212">
        <v>46607</v>
      </c>
      <c r="B358" s="214">
        <v>47322</v>
      </c>
    </row>
    <row r="359" spans="1:2">
      <c r="A359" s="212">
        <v>46608</v>
      </c>
      <c r="B359" s="214">
        <v>47323</v>
      </c>
    </row>
    <row r="360" spans="1:2">
      <c r="A360" s="212">
        <v>46609</v>
      </c>
      <c r="B360" s="214">
        <v>47324</v>
      </c>
    </row>
    <row r="361" spans="1:2">
      <c r="A361" s="212">
        <v>46610</v>
      </c>
      <c r="B361" s="214">
        <v>47325</v>
      </c>
    </row>
    <row r="362" spans="1:2">
      <c r="A362" s="212">
        <v>46611</v>
      </c>
      <c r="B362" s="214">
        <v>47326</v>
      </c>
    </row>
    <row r="363" spans="1:2">
      <c r="A363" s="212">
        <v>46612</v>
      </c>
      <c r="B363" s="214">
        <v>47327</v>
      </c>
    </row>
    <row r="364" spans="1:2">
      <c r="A364" s="212">
        <v>46613</v>
      </c>
      <c r="B364" s="214">
        <v>47328</v>
      </c>
    </row>
    <row r="365" spans="1:2">
      <c r="A365" s="212">
        <v>46889</v>
      </c>
      <c r="B365" s="214">
        <v>47329</v>
      </c>
    </row>
    <row r="366" spans="1:2">
      <c r="A366" s="212">
        <v>46890</v>
      </c>
      <c r="B366" s="214">
        <v>47330</v>
      </c>
    </row>
    <row r="367" spans="1:2">
      <c r="A367" s="212">
        <v>46891</v>
      </c>
    </row>
    <row r="368" spans="1:2">
      <c r="A368" s="212">
        <v>46892</v>
      </c>
    </row>
    <row r="369" spans="1:1">
      <c r="A369" s="212">
        <v>46893</v>
      </c>
    </row>
    <row r="370" spans="1:1">
      <c r="A370" s="212">
        <v>46894</v>
      </c>
    </row>
    <row r="371" spans="1:1">
      <c r="A371" s="212">
        <v>46895</v>
      </c>
    </row>
    <row r="372" spans="1:1">
      <c r="A372" s="212">
        <v>46896</v>
      </c>
    </row>
    <row r="373" spans="1:1">
      <c r="A373" s="212">
        <v>46897</v>
      </c>
    </row>
    <row r="374" spans="1:1">
      <c r="A374" s="212">
        <v>46898</v>
      </c>
    </row>
    <row r="375" spans="1:1">
      <c r="A375" s="212">
        <v>46899</v>
      </c>
    </row>
    <row r="376" spans="1:1">
      <c r="A376" s="212">
        <v>46900</v>
      </c>
    </row>
    <row r="377" spans="1:1">
      <c r="A377" s="212">
        <v>46901</v>
      </c>
    </row>
    <row r="378" spans="1:1">
      <c r="A378" s="212">
        <v>46902</v>
      </c>
    </row>
    <row r="379" spans="1:1">
      <c r="A379" s="212">
        <v>46903</v>
      </c>
    </row>
    <row r="380" spans="1:1">
      <c r="A380" s="212">
        <v>46904</v>
      </c>
    </row>
    <row r="381" spans="1:1">
      <c r="A381" s="212">
        <v>46905</v>
      </c>
    </row>
    <row r="382" spans="1:1">
      <c r="A382" s="212">
        <v>46906</v>
      </c>
    </row>
    <row r="383" spans="1:1">
      <c r="A383" s="212">
        <v>46907</v>
      </c>
    </row>
    <row r="384" spans="1:1">
      <c r="A384" s="212">
        <v>46908</v>
      </c>
    </row>
    <row r="385" spans="1:1">
      <c r="A385" s="212">
        <v>46909</v>
      </c>
    </row>
    <row r="386" spans="1:1">
      <c r="A386" s="212">
        <v>46910</v>
      </c>
    </row>
    <row r="387" spans="1:1">
      <c r="A387" s="212">
        <v>46911</v>
      </c>
    </row>
    <row r="388" spans="1:1">
      <c r="A388" s="212">
        <v>46912</v>
      </c>
    </row>
    <row r="389" spans="1:1">
      <c r="A389" s="212">
        <v>46913</v>
      </c>
    </row>
    <row r="390" spans="1:1">
      <c r="A390" s="212">
        <v>46914</v>
      </c>
    </row>
    <row r="391" spans="1:1">
      <c r="A391" s="212">
        <v>46915</v>
      </c>
    </row>
    <row r="392" spans="1:1">
      <c r="A392" s="212">
        <v>46916</v>
      </c>
    </row>
    <row r="393" spans="1:1">
      <c r="A393" s="212">
        <v>46917</v>
      </c>
    </row>
    <row r="394" spans="1:1">
      <c r="A394" s="212">
        <v>46918</v>
      </c>
    </row>
    <row r="395" spans="1:1">
      <c r="A395" s="212">
        <v>46919</v>
      </c>
    </row>
    <row r="396" spans="1:1">
      <c r="A396" s="212">
        <v>46920</v>
      </c>
    </row>
    <row r="397" spans="1:1">
      <c r="A397" s="212">
        <v>46921</v>
      </c>
    </row>
    <row r="398" spans="1:1">
      <c r="A398" s="212">
        <v>46922</v>
      </c>
    </row>
    <row r="399" spans="1:1">
      <c r="A399" s="212">
        <v>46923</v>
      </c>
    </row>
    <row r="400" spans="1:1">
      <c r="A400" s="212">
        <v>46924</v>
      </c>
    </row>
    <row r="401" spans="1:1">
      <c r="A401" s="212">
        <v>46925</v>
      </c>
    </row>
    <row r="402" spans="1:1">
      <c r="A402" s="212">
        <v>46926</v>
      </c>
    </row>
    <row r="403" spans="1:1">
      <c r="A403" s="212">
        <v>46927</v>
      </c>
    </row>
    <row r="404" spans="1:1">
      <c r="A404" s="212">
        <v>46928</v>
      </c>
    </row>
    <row r="405" spans="1:1">
      <c r="A405" s="212">
        <v>46929</v>
      </c>
    </row>
    <row r="406" spans="1:1">
      <c r="A406" s="212">
        <v>46930</v>
      </c>
    </row>
    <row r="407" spans="1:1">
      <c r="A407" s="212">
        <v>46931</v>
      </c>
    </row>
    <row r="408" spans="1:1">
      <c r="A408" s="212">
        <v>46932</v>
      </c>
    </row>
    <row r="409" spans="1:1">
      <c r="A409" s="212">
        <v>46933</v>
      </c>
    </row>
    <row r="410" spans="1:1">
      <c r="A410" s="212">
        <v>46934</v>
      </c>
    </row>
    <row r="411" spans="1:1">
      <c r="A411" s="212">
        <v>46935</v>
      </c>
    </row>
    <row r="412" spans="1:1">
      <c r="A412" s="212">
        <v>46936</v>
      </c>
    </row>
    <row r="413" spans="1:1">
      <c r="A413" s="212">
        <v>46937</v>
      </c>
    </row>
    <row r="414" spans="1:1">
      <c r="A414" s="212">
        <v>46938</v>
      </c>
    </row>
    <row r="415" spans="1:1">
      <c r="A415" s="212">
        <v>46939</v>
      </c>
    </row>
    <row r="416" spans="1:1">
      <c r="A416" s="212">
        <v>46940</v>
      </c>
    </row>
    <row r="417" spans="1:1">
      <c r="A417" s="212">
        <v>46941</v>
      </c>
    </row>
    <row r="418" spans="1:1">
      <c r="A418" s="212">
        <v>46942</v>
      </c>
    </row>
    <row r="419" spans="1:1">
      <c r="A419" s="212">
        <v>46943</v>
      </c>
    </row>
    <row r="420" spans="1:1">
      <c r="A420" s="212">
        <v>46944</v>
      </c>
    </row>
    <row r="421" spans="1:1">
      <c r="A421" s="212">
        <v>46945</v>
      </c>
    </row>
    <row r="422" spans="1:1">
      <c r="A422" s="212">
        <v>46946</v>
      </c>
    </row>
    <row r="423" spans="1:1">
      <c r="A423" s="212">
        <v>46947</v>
      </c>
    </row>
    <row r="424" spans="1:1">
      <c r="A424" s="212">
        <v>46948</v>
      </c>
    </row>
    <row r="425" spans="1:1">
      <c r="A425" s="212">
        <v>46949</v>
      </c>
    </row>
    <row r="426" spans="1:1">
      <c r="A426" s="212">
        <v>46950</v>
      </c>
    </row>
    <row r="427" spans="1:1">
      <c r="A427" s="212">
        <v>46951</v>
      </c>
    </row>
    <row r="428" spans="1:1">
      <c r="A428" s="212">
        <v>46952</v>
      </c>
    </row>
    <row r="429" spans="1:1">
      <c r="A429" s="212">
        <v>46953</v>
      </c>
    </row>
    <row r="430" spans="1:1">
      <c r="A430" s="212">
        <v>46954</v>
      </c>
    </row>
    <row r="431" spans="1:1">
      <c r="A431" s="212">
        <v>46955</v>
      </c>
    </row>
    <row r="432" spans="1:1">
      <c r="A432" s="212">
        <v>46956</v>
      </c>
    </row>
    <row r="433" spans="1:1">
      <c r="A433" s="212">
        <v>46957</v>
      </c>
    </row>
    <row r="434" spans="1:1">
      <c r="A434" s="212">
        <v>46958</v>
      </c>
    </row>
    <row r="435" spans="1:1">
      <c r="A435" s="212">
        <v>46959</v>
      </c>
    </row>
    <row r="436" spans="1:1">
      <c r="A436" s="212">
        <v>46960</v>
      </c>
    </row>
    <row r="437" spans="1:1">
      <c r="A437" s="212">
        <v>46961</v>
      </c>
    </row>
    <row r="438" spans="1:1">
      <c r="A438" s="212">
        <v>46962</v>
      </c>
    </row>
    <row r="439" spans="1:1">
      <c r="A439" s="212">
        <v>46963</v>
      </c>
    </row>
    <row r="440" spans="1:1">
      <c r="A440" s="212">
        <v>46964</v>
      </c>
    </row>
    <row r="441" spans="1:1">
      <c r="A441" s="212">
        <v>46965</v>
      </c>
    </row>
    <row r="442" spans="1:1">
      <c r="A442" s="212">
        <v>46966</v>
      </c>
    </row>
    <row r="443" spans="1:1">
      <c r="A443" s="212">
        <v>46967</v>
      </c>
    </row>
    <row r="444" spans="1:1">
      <c r="A444" s="212">
        <v>46968</v>
      </c>
    </row>
    <row r="445" spans="1:1">
      <c r="A445" s="212">
        <v>46969</v>
      </c>
    </row>
    <row r="446" spans="1:1">
      <c r="A446" s="212">
        <v>46970</v>
      </c>
    </row>
    <row r="447" spans="1:1">
      <c r="A447" s="212">
        <v>46971</v>
      </c>
    </row>
    <row r="448" spans="1:1">
      <c r="A448" s="212">
        <v>46972</v>
      </c>
    </row>
    <row r="449" spans="1:1">
      <c r="A449" s="212">
        <v>46973</v>
      </c>
    </row>
    <row r="450" spans="1:1">
      <c r="A450" s="212">
        <v>46974</v>
      </c>
    </row>
    <row r="451" spans="1:1">
      <c r="A451" s="212">
        <v>46975</v>
      </c>
    </row>
    <row r="452" spans="1:1">
      <c r="A452" s="212">
        <v>46976</v>
      </c>
    </row>
    <row r="453" spans="1:1">
      <c r="A453" s="212">
        <v>46977</v>
      </c>
    </row>
    <row r="454" spans="1:1">
      <c r="A454" s="212">
        <v>46978</v>
      </c>
    </row>
    <row r="455" spans="1:1">
      <c r="A455" s="212">
        <v>46979</v>
      </c>
    </row>
    <row r="456" spans="1:1">
      <c r="A456" s="212">
        <v>47254</v>
      </c>
    </row>
    <row r="457" spans="1:1">
      <c r="A457" s="212">
        <v>47255</v>
      </c>
    </row>
    <row r="458" spans="1:1">
      <c r="A458" s="212">
        <v>47256</v>
      </c>
    </row>
    <row r="459" spans="1:1">
      <c r="A459" s="212">
        <v>47257</v>
      </c>
    </row>
    <row r="460" spans="1:1">
      <c r="A460" s="212">
        <v>47258</v>
      </c>
    </row>
    <row r="461" spans="1:1">
      <c r="A461" s="212">
        <v>47259</v>
      </c>
    </row>
    <row r="462" spans="1:1">
      <c r="A462" s="212">
        <v>47260</v>
      </c>
    </row>
    <row r="463" spans="1:1">
      <c r="A463" s="212">
        <v>47261</v>
      </c>
    </row>
    <row r="464" spans="1:1">
      <c r="A464" s="212">
        <v>47262</v>
      </c>
    </row>
    <row r="465" spans="1:1">
      <c r="A465" s="212">
        <v>47263</v>
      </c>
    </row>
    <row r="466" spans="1:1">
      <c r="A466" s="212">
        <v>47264</v>
      </c>
    </row>
    <row r="467" spans="1:1">
      <c r="A467" s="212">
        <v>47265</v>
      </c>
    </row>
    <row r="468" spans="1:1">
      <c r="A468" s="212">
        <v>47266</v>
      </c>
    </row>
    <row r="469" spans="1:1">
      <c r="A469" s="212">
        <v>47267</v>
      </c>
    </row>
    <row r="470" spans="1:1">
      <c r="A470" s="212">
        <v>47268</v>
      </c>
    </row>
    <row r="471" spans="1:1">
      <c r="A471" s="212">
        <v>47269</v>
      </c>
    </row>
    <row r="472" spans="1:1">
      <c r="A472" s="212">
        <v>47270</v>
      </c>
    </row>
    <row r="473" spans="1:1">
      <c r="A473" s="212">
        <v>47271</v>
      </c>
    </row>
    <row r="474" spans="1:1">
      <c r="A474" s="212">
        <v>47272</v>
      </c>
    </row>
    <row r="475" spans="1:1">
      <c r="A475" s="212">
        <v>47273</v>
      </c>
    </row>
    <row r="476" spans="1:1">
      <c r="A476" s="212">
        <v>47274</v>
      </c>
    </row>
    <row r="477" spans="1:1">
      <c r="A477" s="212">
        <v>47275</v>
      </c>
    </row>
    <row r="478" spans="1:1">
      <c r="A478" s="212">
        <v>47276</v>
      </c>
    </row>
    <row r="479" spans="1:1">
      <c r="A479" s="212">
        <v>47277</v>
      </c>
    </row>
    <row r="480" spans="1:1">
      <c r="A480" s="212">
        <v>47278</v>
      </c>
    </row>
    <row r="481" spans="1:1">
      <c r="A481" s="212">
        <v>47279</v>
      </c>
    </row>
    <row r="482" spans="1:1">
      <c r="A482" s="212">
        <v>47280</v>
      </c>
    </row>
    <row r="483" spans="1:1">
      <c r="A483" s="212">
        <v>47281</v>
      </c>
    </row>
    <row r="484" spans="1:1">
      <c r="A484" s="212">
        <v>47282</v>
      </c>
    </row>
    <row r="485" spans="1:1">
      <c r="A485" s="212">
        <v>47283</v>
      </c>
    </row>
    <row r="486" spans="1:1">
      <c r="A486" s="212">
        <v>47284</v>
      </c>
    </row>
    <row r="487" spans="1:1">
      <c r="A487" s="212">
        <v>47285</v>
      </c>
    </row>
    <row r="488" spans="1:1">
      <c r="A488" s="212">
        <v>47286</v>
      </c>
    </row>
    <row r="489" spans="1:1">
      <c r="A489" s="212">
        <v>47287</v>
      </c>
    </row>
    <row r="490" spans="1:1">
      <c r="A490" s="212">
        <v>47288</v>
      </c>
    </row>
    <row r="491" spans="1:1">
      <c r="A491" s="212">
        <v>47289</v>
      </c>
    </row>
    <row r="492" spans="1:1">
      <c r="A492" s="212">
        <v>47290</v>
      </c>
    </row>
    <row r="493" spans="1:1">
      <c r="A493" s="212">
        <v>47291</v>
      </c>
    </row>
    <row r="494" spans="1:1">
      <c r="A494" s="212">
        <v>47292</v>
      </c>
    </row>
    <row r="495" spans="1:1">
      <c r="A495" s="212">
        <v>47293</v>
      </c>
    </row>
    <row r="496" spans="1:1">
      <c r="A496" s="212">
        <v>47294</v>
      </c>
    </row>
    <row r="497" spans="1:1">
      <c r="A497" s="212">
        <v>47295</v>
      </c>
    </row>
    <row r="498" spans="1:1">
      <c r="A498" s="212">
        <v>47296</v>
      </c>
    </row>
    <row r="499" spans="1:1">
      <c r="A499" s="212">
        <v>47297</v>
      </c>
    </row>
    <row r="500" spans="1:1">
      <c r="A500" s="212">
        <v>47298</v>
      </c>
    </row>
    <row r="501" spans="1:1">
      <c r="A501" s="212">
        <v>47299</v>
      </c>
    </row>
    <row r="502" spans="1:1">
      <c r="A502" s="212">
        <v>47300</v>
      </c>
    </row>
    <row r="503" spans="1:1">
      <c r="A503" s="212">
        <v>47301</v>
      </c>
    </row>
    <row r="504" spans="1:1">
      <c r="A504" s="212">
        <v>47302</v>
      </c>
    </row>
    <row r="505" spans="1:1">
      <c r="A505" s="212">
        <v>47303</v>
      </c>
    </row>
    <row r="506" spans="1:1">
      <c r="A506" s="212">
        <v>47304</v>
      </c>
    </row>
    <row r="507" spans="1:1">
      <c r="A507" s="212">
        <v>47305</v>
      </c>
    </row>
    <row r="508" spans="1:1">
      <c r="A508" s="212">
        <v>47306</v>
      </c>
    </row>
    <row r="509" spans="1:1">
      <c r="A509" s="212">
        <v>47307</v>
      </c>
    </row>
    <row r="510" spans="1:1">
      <c r="A510" s="212">
        <v>47308</v>
      </c>
    </row>
    <row r="511" spans="1:1">
      <c r="A511" s="212">
        <v>47309</v>
      </c>
    </row>
    <row r="512" spans="1:1">
      <c r="A512" s="212">
        <v>47310</v>
      </c>
    </row>
    <row r="513" spans="1:1">
      <c r="A513" s="212">
        <v>47311</v>
      </c>
    </row>
    <row r="514" spans="1:1">
      <c r="A514" s="212">
        <v>47312</v>
      </c>
    </row>
    <row r="515" spans="1:1">
      <c r="A515" s="212">
        <v>47313</v>
      </c>
    </row>
    <row r="516" spans="1:1">
      <c r="A516" s="212">
        <v>47314</v>
      </c>
    </row>
    <row r="517" spans="1:1">
      <c r="A517" s="212">
        <v>47315</v>
      </c>
    </row>
    <row r="518" spans="1:1">
      <c r="A518" s="212">
        <v>47316</v>
      </c>
    </row>
    <row r="519" spans="1:1">
      <c r="A519" s="212">
        <v>47317</v>
      </c>
    </row>
    <row r="520" spans="1:1">
      <c r="A520" s="212">
        <v>47318</v>
      </c>
    </row>
    <row r="521" spans="1:1">
      <c r="A521" s="212">
        <v>47319</v>
      </c>
    </row>
    <row r="522" spans="1:1">
      <c r="A522" s="212">
        <v>47320</v>
      </c>
    </row>
    <row r="523" spans="1:1">
      <c r="A523" s="212">
        <v>47321</v>
      </c>
    </row>
    <row r="524" spans="1:1">
      <c r="A524" s="212">
        <v>47322</v>
      </c>
    </row>
    <row r="525" spans="1:1">
      <c r="A525" s="212">
        <v>47323</v>
      </c>
    </row>
    <row r="526" spans="1:1">
      <c r="A526" s="212">
        <v>47324</v>
      </c>
    </row>
    <row r="527" spans="1:1">
      <c r="A527" s="212">
        <v>47325</v>
      </c>
    </row>
    <row r="528" spans="1:1">
      <c r="A528" s="212">
        <v>47326</v>
      </c>
    </row>
    <row r="529" spans="1:1">
      <c r="A529" s="212">
        <v>47327</v>
      </c>
    </row>
    <row r="530" spans="1:1">
      <c r="A530" s="212">
        <v>47328</v>
      </c>
    </row>
    <row r="531" spans="1:1">
      <c r="A531" s="212">
        <v>47329</v>
      </c>
    </row>
    <row r="532" spans="1:1">
      <c r="A532" s="212">
        <v>47330</v>
      </c>
    </row>
    <row r="533" spans="1:1">
      <c r="A533" s="212">
        <v>47331</v>
      </c>
    </row>
    <row r="534" spans="1:1">
      <c r="A534" s="212">
        <v>47332</v>
      </c>
    </row>
    <row r="535" spans="1:1">
      <c r="A535" s="212">
        <v>47333</v>
      </c>
    </row>
    <row r="536" spans="1:1">
      <c r="A536" s="212">
        <v>47334</v>
      </c>
    </row>
    <row r="537" spans="1:1">
      <c r="A537" s="212">
        <v>47335</v>
      </c>
    </row>
    <row r="538" spans="1:1">
      <c r="A538" s="212">
        <v>47336</v>
      </c>
    </row>
    <row r="539" spans="1:1">
      <c r="A539" s="212">
        <v>47337</v>
      </c>
    </row>
    <row r="540" spans="1:1">
      <c r="A540" s="212">
        <v>47338</v>
      </c>
    </row>
    <row r="541" spans="1:1">
      <c r="A541" s="212">
        <v>47339</v>
      </c>
    </row>
    <row r="542" spans="1:1">
      <c r="A542" s="212">
        <v>47340</v>
      </c>
    </row>
    <row r="543" spans="1:1">
      <c r="A543" s="212">
        <v>47341</v>
      </c>
    </row>
    <row r="544" spans="1:1">
      <c r="A544" s="212">
        <v>47342</v>
      </c>
    </row>
    <row r="545" spans="1:1">
      <c r="A545" s="212">
        <v>47343</v>
      </c>
    </row>
    <row r="546" spans="1:1">
      <c r="A546" s="212">
        <v>47344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35050-f9fd-41c3-9ad3-ea0051941f40">
      <Terms xmlns="http://schemas.microsoft.com/office/infopath/2007/PartnerControls"/>
    </lcf76f155ced4ddcb4097134ff3c332f>
    <TaxCatchAll xmlns="872c53d0-f01d-4081-abac-03e7dffce8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02C8263409A4E938CD84E0B150F02" ma:contentTypeVersion="14" ma:contentTypeDescription="Create a new document." ma:contentTypeScope="" ma:versionID="d90cae2ce8f6aab9bb44cb423cc68ac1">
  <xsd:schema xmlns:xsd="http://www.w3.org/2001/XMLSchema" xmlns:xs="http://www.w3.org/2001/XMLSchema" xmlns:p="http://schemas.microsoft.com/office/2006/metadata/properties" xmlns:ns2="872c53d0-f01d-4081-abac-03e7dffce874" xmlns:ns3="b1935050-f9fd-41c3-9ad3-ea0051941f40" targetNamespace="http://schemas.microsoft.com/office/2006/metadata/properties" ma:root="true" ma:fieldsID="eb96e6d86e0bb86e34206077ac154756" ns2:_="" ns3:_="">
    <xsd:import namespace="872c53d0-f01d-4081-abac-03e7dffce874"/>
    <xsd:import namespace="b1935050-f9fd-41c3-9ad3-ea0051941f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c53d0-f01d-4081-abac-03e7dffce8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0e4722-1f89-4d94-aae2-73cdf119404a}" ma:internalName="TaxCatchAll" ma:showField="CatchAllData" ma:web="872c53d0-f01d-4081-abac-03e7dffce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5050-f9fd-41c3-9ad3-ea005194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1A985-8CB3-4797-BFB7-7F70B002DF9C}"/>
</file>

<file path=customXml/itemProps2.xml><?xml version="1.0" encoding="utf-8"?>
<ds:datastoreItem xmlns:ds="http://schemas.openxmlformats.org/officeDocument/2006/customXml" ds:itemID="{D47BF5FC-BE79-4B00-936B-F1A0A0508322}"/>
</file>

<file path=customXml/itemProps3.xml><?xml version="1.0" encoding="utf-8"?>
<ds:datastoreItem xmlns:ds="http://schemas.openxmlformats.org/officeDocument/2006/customXml" ds:itemID="{3D14A2E3-ACC3-4B5D-BAE1-130EEFAE7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srotz@iu.edu;amiyahir@iu.edu;kjnewsom@iu.edu</dc:creator>
  <cp:keywords/>
  <dc:description/>
  <cp:lastModifiedBy>O'Donnell, Stephen</cp:lastModifiedBy>
  <cp:revision/>
  <dcterms:created xsi:type="dcterms:W3CDTF">2019-05-08T18:57:56Z</dcterms:created>
  <dcterms:modified xsi:type="dcterms:W3CDTF">2025-07-21T15:28:13Z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0x01010020902C8263409A4E938CD84E0B150F02</vt:lpwstr>
  </property>
  <property fmtid="{D5CDD505-2E9C-101B-9397-08002B2CF9AE}" pid="3" name="MSIP_Label_414b3c7e-3bfa-45f1-b28d-09d7fca8a9b7_Enabled">
    <vt:lpwstr>true</vt:lpwstr>
  </property>
  <property fmtid="{D5CDD505-2E9C-101B-9397-08002B2CF9AE}" pid="4" name="MSIP_Label_414b3c7e-3bfa-45f1-b28d-09d7fca8a9b7_SetDate">
    <vt:lpwstr>2024-10-01T13:50:33Z</vt:lpwstr>
  </property>
  <property fmtid="{D5CDD505-2E9C-101B-9397-08002B2CF9AE}" pid="5" name="MSIP_Label_414b3c7e-3bfa-45f1-b28d-09d7fca8a9b7_Method">
    <vt:lpwstr>Standard</vt:lpwstr>
  </property>
  <property fmtid="{D5CDD505-2E9C-101B-9397-08002B2CF9AE}" pid="6" name="MSIP_Label_414b3c7e-3bfa-45f1-b28d-09d7fca8a9b7_Name">
    <vt:lpwstr>University Internal</vt:lpwstr>
  </property>
  <property fmtid="{D5CDD505-2E9C-101B-9397-08002B2CF9AE}" pid="7" name="MSIP_Label_414b3c7e-3bfa-45f1-b28d-09d7fca8a9b7_SiteId">
    <vt:lpwstr>1113be34-aed1-4d00-ab4b-cdd02510be91</vt:lpwstr>
  </property>
  <property fmtid="{D5CDD505-2E9C-101B-9397-08002B2CF9AE}" pid="8" name="MSIP_Label_414b3c7e-3bfa-45f1-b28d-09d7fca8a9b7_ActionId">
    <vt:lpwstr>606f08d2-fe1b-40cd-b49c-3840b85e3784</vt:lpwstr>
  </property>
  <property fmtid="{D5CDD505-2E9C-101B-9397-08002B2CF9AE}" pid="9" name="MSIP_Label_414b3c7e-3bfa-45f1-b28d-09d7fca8a9b7_ContentBits">
    <vt:lpwstr>0</vt:lpwstr>
  </property>
  <property fmtid="{D5CDD505-2E9C-101B-9397-08002B2CF9AE}" pid="10" name="MediaServiceImageTags">
    <vt:lpwstr/>
  </property>
</Properties>
</file>