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6"/>
  <workbookPr/>
  <mc:AlternateContent xmlns:mc="http://schemas.openxmlformats.org/markup-compatibility/2006">
    <mc:Choice Requires="x15">
      <x15ac:absPath xmlns:x15ac="http://schemas.microsoft.com/office/spreadsheetml/2010/11/ac" url="G:\GS_Teams\Shared\PAwS Team\Guidance Docs\GSA_Proposal Guidance\Budget Templates\"/>
    </mc:Choice>
  </mc:AlternateContent>
  <xr:revisionPtr revIDLastSave="266" documentId="13_ncr:1_{04AC2A90-41C7-4B2E-8D4E-D4BF462237F3}" xr6:coauthVersionLast="47" xr6:coauthVersionMax="47" xr10:uidLastSave="{80C7B8D4-F4A1-4006-8AA0-43959651D9E5}"/>
  <bookViews>
    <workbookView xWindow="-120" yWindow="-120" windowWidth="29040" windowHeight="15840" xr2:uid="{00000000-000D-0000-FFFF-FFFF00000000}"/>
  </bookViews>
  <sheets>
    <sheet name="Indiana University" sheetId="1" r:id="rId1"/>
    <sheet name="Additional Calculations" sheetId="2" r:id="rId2"/>
  </sheets>
  <definedNames>
    <definedName name="_xlnm.Print_Area" localSheetId="0">'Indiana University'!$A$1:$T$85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J75" i="1"/>
  <c r="J74" i="1"/>
  <c r="J7" i="1"/>
  <c r="R20" i="1"/>
  <c r="P20" i="1"/>
  <c r="N20" i="1"/>
  <c r="L20" i="1"/>
  <c r="J20" i="1"/>
  <c r="R19" i="1"/>
  <c r="P19" i="1"/>
  <c r="N19" i="1"/>
  <c r="L19" i="1"/>
  <c r="J19" i="1"/>
  <c r="R18" i="1"/>
  <c r="P18" i="1"/>
  <c r="N18" i="1"/>
  <c r="L18" i="1"/>
  <c r="J18" i="1"/>
  <c r="R17" i="1"/>
  <c r="P17" i="1"/>
  <c r="N17" i="1"/>
  <c r="L17" i="1"/>
  <c r="J17" i="1"/>
  <c r="R14" i="1"/>
  <c r="P14" i="1"/>
  <c r="N14" i="1"/>
  <c r="L14" i="1"/>
  <c r="J14" i="1"/>
  <c r="R13" i="1"/>
  <c r="P13" i="1"/>
  <c r="N13" i="1"/>
  <c r="L13" i="1"/>
  <c r="J13" i="1"/>
  <c r="R12" i="1"/>
  <c r="P12" i="1"/>
  <c r="N12" i="1"/>
  <c r="L12" i="1"/>
  <c r="J12" i="1"/>
  <c r="R11" i="1"/>
  <c r="P11" i="1"/>
  <c r="N11" i="1"/>
  <c r="L11" i="1"/>
  <c r="J11" i="1"/>
  <c r="R10" i="1"/>
  <c r="P10" i="1"/>
  <c r="N10" i="1"/>
  <c r="L10" i="1"/>
  <c r="J10" i="1"/>
  <c r="R9" i="1"/>
  <c r="P9" i="1"/>
  <c r="N9" i="1"/>
  <c r="L9" i="1"/>
  <c r="J9" i="1"/>
  <c r="I13" i="2"/>
  <c r="I15" i="2" s="1"/>
  <c r="L7" i="1" l="1"/>
  <c r="K7" i="1"/>
  <c r="R65" i="1"/>
  <c r="R64" i="1"/>
  <c r="P65" i="1"/>
  <c r="P64" i="1"/>
  <c r="N65" i="1"/>
  <c r="N64" i="1"/>
  <c r="L65" i="1"/>
  <c r="L64" i="1"/>
  <c r="J65" i="1"/>
  <c r="J64" i="1"/>
  <c r="R15" i="1"/>
  <c r="S18" i="1"/>
  <c r="S19" i="1"/>
  <c r="S20" i="1"/>
  <c r="S17" i="1"/>
  <c r="Q18" i="1"/>
  <c r="Q19" i="1"/>
  <c r="Q20" i="1"/>
  <c r="Q17" i="1"/>
  <c r="S10" i="1"/>
  <c r="S11" i="1"/>
  <c r="S12" i="1"/>
  <c r="S13" i="1"/>
  <c r="S14" i="1"/>
  <c r="S9" i="1"/>
  <c r="Q10" i="1"/>
  <c r="Q11" i="1"/>
  <c r="Q12" i="1"/>
  <c r="Q13" i="1"/>
  <c r="Q14" i="1"/>
  <c r="Q9" i="1"/>
  <c r="T73" i="1"/>
  <c r="T72" i="1"/>
  <c r="T70" i="1"/>
  <c r="T69" i="1"/>
  <c r="R74" i="1"/>
  <c r="P74" i="1"/>
  <c r="P71" i="1"/>
  <c r="R71" i="1"/>
  <c r="R75" i="1" s="1"/>
  <c r="R76" i="1" s="1"/>
  <c r="T60" i="1"/>
  <c r="T61" i="1"/>
  <c r="T62" i="1"/>
  <c r="T63" i="1"/>
  <c r="T66" i="1"/>
  <c r="T67" i="1"/>
  <c r="T59" i="1"/>
  <c r="T53" i="1"/>
  <c r="T54" i="1"/>
  <c r="T55" i="1"/>
  <c r="T52" i="1"/>
  <c r="P56" i="1"/>
  <c r="R56" i="1"/>
  <c r="R49" i="1"/>
  <c r="P49" i="1"/>
  <c r="N49" i="1"/>
  <c r="L49" i="1"/>
  <c r="J49" i="1"/>
  <c r="P44" i="1"/>
  <c r="R44" i="1"/>
  <c r="T43" i="1"/>
  <c r="T42" i="1"/>
  <c r="T44" i="1" s="1"/>
  <c r="T48" i="1"/>
  <c r="T47" i="1"/>
  <c r="B36" i="1"/>
  <c r="B34" i="1"/>
  <c r="B35" i="1"/>
  <c r="B33" i="1"/>
  <c r="A34" i="1"/>
  <c r="A35" i="1"/>
  <c r="A36" i="1"/>
  <c r="A33" i="1"/>
  <c r="B25" i="1"/>
  <c r="B26" i="1"/>
  <c r="B27" i="1"/>
  <c r="B28" i="1"/>
  <c r="A25" i="1"/>
  <c r="A26" i="1"/>
  <c r="A27" i="1"/>
  <c r="A28" i="1"/>
  <c r="F36" i="2"/>
  <c r="F37" i="2"/>
  <c r="F38" i="2"/>
  <c r="F39" i="2"/>
  <c r="F40" i="2"/>
  <c r="F41" i="2"/>
  <c r="F42" i="2"/>
  <c r="F43" i="2"/>
  <c r="F35" i="2"/>
  <c r="I34" i="1"/>
  <c r="I35" i="1"/>
  <c r="I36" i="1"/>
  <c r="I33" i="1"/>
  <c r="I26" i="1"/>
  <c r="R26" i="1" s="1"/>
  <c r="I27" i="1"/>
  <c r="R27" i="1" s="1"/>
  <c r="I28" i="1"/>
  <c r="P28" i="1" s="1"/>
  <c r="I29" i="1"/>
  <c r="I30" i="1"/>
  <c r="I25" i="1"/>
  <c r="T65" i="1"/>
  <c r="C9" i="2"/>
  <c r="B29" i="1"/>
  <c r="B30" i="1"/>
  <c r="A29" i="1"/>
  <c r="A30" i="1"/>
  <c r="C49" i="2"/>
  <c r="B49" i="2"/>
  <c r="C48" i="2"/>
  <c r="B48" i="2"/>
  <c r="C47" i="2"/>
  <c r="B47" i="2" s="1"/>
  <c r="C46" i="2"/>
  <c r="B46" i="2" s="1"/>
  <c r="C45" i="2"/>
  <c r="B45" i="2"/>
  <c r="C44" i="2"/>
  <c r="A44" i="2"/>
  <c r="C43" i="2"/>
  <c r="B43" i="2" s="1"/>
  <c r="C42" i="2"/>
  <c r="B42" i="2" s="1"/>
  <c r="C41" i="2"/>
  <c r="B41" i="2"/>
  <c r="C40" i="2"/>
  <c r="B40" i="2"/>
  <c r="C39" i="2"/>
  <c r="A39" i="2" s="1"/>
  <c r="C38" i="2"/>
  <c r="B38" i="2" s="1"/>
  <c r="C37" i="2"/>
  <c r="B37" i="2"/>
  <c r="C36" i="2"/>
  <c r="B36" i="2" s="1"/>
  <c r="C35" i="2"/>
  <c r="B35" i="2" s="1"/>
  <c r="E29" i="2"/>
  <c r="E28" i="2"/>
  <c r="E27" i="2"/>
  <c r="E26" i="2"/>
  <c r="D25" i="2"/>
  <c r="E25" i="2"/>
  <c r="E24" i="2"/>
  <c r="E23" i="2"/>
  <c r="E22" i="2"/>
  <c r="B17" i="2"/>
  <c r="C16" i="2" s="1"/>
  <c r="D16" i="2" s="1"/>
  <c r="F16" i="2" s="1"/>
  <c r="I14" i="2"/>
  <c r="E8" i="2"/>
  <c r="O20" i="1"/>
  <c r="O19" i="1"/>
  <c r="O18" i="1"/>
  <c r="O17" i="1"/>
  <c r="O14" i="1"/>
  <c r="O13" i="1"/>
  <c r="O12" i="1"/>
  <c r="O11" i="1"/>
  <c r="O10" i="1"/>
  <c r="O9" i="1"/>
  <c r="M20" i="1"/>
  <c r="M19" i="1"/>
  <c r="M18" i="1"/>
  <c r="M17" i="1"/>
  <c r="M14" i="1"/>
  <c r="M13" i="1"/>
  <c r="M12" i="1"/>
  <c r="M11" i="1"/>
  <c r="M10" i="1"/>
  <c r="M9" i="1"/>
  <c r="L21" i="1"/>
  <c r="N74" i="1"/>
  <c r="L74" i="1"/>
  <c r="N71" i="1"/>
  <c r="L71" i="1"/>
  <c r="J71" i="1"/>
  <c r="N56" i="1"/>
  <c r="L56" i="1"/>
  <c r="J56" i="1"/>
  <c r="T49" i="1"/>
  <c r="N44" i="1"/>
  <c r="L44" i="1"/>
  <c r="J44" i="1"/>
  <c r="K20" i="1"/>
  <c r="K19" i="1"/>
  <c r="K18" i="1"/>
  <c r="K17" i="1"/>
  <c r="K14" i="1"/>
  <c r="K13" i="1"/>
  <c r="K12" i="1"/>
  <c r="K11" i="1"/>
  <c r="K10" i="1"/>
  <c r="K9" i="1"/>
  <c r="V10" i="1"/>
  <c r="W10" i="1" s="1"/>
  <c r="X10" i="1" s="1"/>
  <c r="Y10" i="1" s="1"/>
  <c r="Z10" i="1" s="1"/>
  <c r="V11" i="1"/>
  <c r="W11" i="1" s="1"/>
  <c r="X11" i="1" s="1"/>
  <c r="Y11" i="1" s="1"/>
  <c r="Z11" i="1" s="1"/>
  <c r="V12" i="1"/>
  <c r="W12" i="1" s="1"/>
  <c r="X12" i="1" s="1"/>
  <c r="Y12" i="1" s="1"/>
  <c r="Z12" i="1" s="1"/>
  <c r="V13" i="1"/>
  <c r="W13" i="1" s="1"/>
  <c r="X13" i="1" s="1"/>
  <c r="Y13" i="1" s="1"/>
  <c r="Z13" i="1" s="1"/>
  <c r="V14" i="1"/>
  <c r="W14" i="1" s="1"/>
  <c r="X14" i="1" s="1"/>
  <c r="Y14" i="1" s="1"/>
  <c r="Z14" i="1" s="1"/>
  <c r="V17" i="1"/>
  <c r="W17" i="1" s="1"/>
  <c r="X17" i="1" s="1"/>
  <c r="Y17" i="1" s="1"/>
  <c r="Z17" i="1" s="1"/>
  <c r="V18" i="1"/>
  <c r="W18" i="1" s="1"/>
  <c r="X18" i="1" s="1"/>
  <c r="Y18" i="1" s="1"/>
  <c r="Z18" i="1" s="1"/>
  <c r="V19" i="1"/>
  <c r="W19" i="1" s="1"/>
  <c r="X19" i="1" s="1"/>
  <c r="Y19" i="1" s="1"/>
  <c r="Z19" i="1" s="1"/>
  <c r="V20" i="1"/>
  <c r="W20" i="1" s="1"/>
  <c r="X20" i="1" s="1"/>
  <c r="Y20" i="1" s="1"/>
  <c r="Z20" i="1" s="1"/>
  <c r="V9" i="1"/>
  <c r="W9" i="1" s="1"/>
  <c r="X9" i="1" s="1"/>
  <c r="Y9" i="1" s="1"/>
  <c r="Z9" i="1" s="1"/>
  <c r="N7" i="1" l="1"/>
  <c r="M7" i="1"/>
  <c r="N75" i="1"/>
  <c r="N76" i="1" s="1"/>
  <c r="L29" i="1"/>
  <c r="T56" i="1"/>
  <c r="T64" i="1"/>
  <c r="T18" i="1"/>
  <c r="O21" i="1"/>
  <c r="R34" i="1"/>
  <c r="K21" i="1"/>
  <c r="M21" i="1"/>
  <c r="E30" i="2"/>
  <c r="C15" i="2"/>
  <c r="D15" i="2" s="1"/>
  <c r="F15" i="2" s="1"/>
  <c r="J29" i="1"/>
  <c r="N29" i="1"/>
  <c r="P29" i="1"/>
  <c r="L30" i="1"/>
  <c r="J27" i="1"/>
  <c r="L34" i="1"/>
  <c r="R29" i="1"/>
  <c r="D17" i="2"/>
  <c r="R25" i="1"/>
  <c r="J28" i="1"/>
  <c r="T20" i="1"/>
  <c r="T71" i="1"/>
  <c r="L27" i="1"/>
  <c r="N36" i="1"/>
  <c r="S15" i="1"/>
  <c r="N27" i="1"/>
  <c r="L75" i="1"/>
  <c r="L76" i="1" s="1"/>
  <c r="J21" i="1"/>
  <c r="P27" i="1"/>
  <c r="P15" i="1"/>
  <c r="T11" i="1"/>
  <c r="R30" i="1"/>
  <c r="P26" i="1"/>
  <c r="N21" i="1"/>
  <c r="Q21" i="1"/>
  <c r="R21" i="1"/>
  <c r="R22" i="1" s="1"/>
  <c r="N15" i="1"/>
  <c r="N28" i="1"/>
  <c r="P75" i="1"/>
  <c r="P76" i="1" s="1"/>
  <c r="S21" i="1"/>
  <c r="P21" i="1"/>
  <c r="O15" i="1"/>
  <c r="Q15" i="1"/>
  <c r="T13" i="1"/>
  <c r="T19" i="1"/>
  <c r="T10" i="1"/>
  <c r="J15" i="1"/>
  <c r="L15" i="1"/>
  <c r="L22" i="1" s="1"/>
  <c r="L26" i="1"/>
  <c r="P25" i="1"/>
  <c r="N26" i="1"/>
  <c r="T14" i="1"/>
  <c r="T9" i="1"/>
  <c r="T74" i="1"/>
  <c r="J26" i="1"/>
  <c r="T17" i="1"/>
  <c r="T21" i="1" s="1"/>
  <c r="N33" i="1"/>
  <c r="N35" i="1"/>
  <c r="T12" i="1"/>
  <c r="P36" i="1"/>
  <c r="M15" i="1"/>
  <c r="K15" i="1"/>
  <c r="K22" i="1" s="1"/>
  <c r="L25" i="1"/>
  <c r="P35" i="1"/>
  <c r="N25" i="1"/>
  <c r="J35" i="1"/>
  <c r="L35" i="1"/>
  <c r="R35" i="1"/>
  <c r="J25" i="1"/>
  <c r="R36" i="1"/>
  <c r="P33" i="1"/>
  <c r="J33" i="1"/>
  <c r="R33" i="1"/>
  <c r="L33" i="1"/>
  <c r="L36" i="1"/>
  <c r="J36" i="1"/>
  <c r="L28" i="1"/>
  <c r="N30" i="1"/>
  <c r="N34" i="1"/>
  <c r="J34" i="1"/>
  <c r="R28" i="1"/>
  <c r="P34" i="1"/>
  <c r="P30" i="1"/>
  <c r="J30" i="1"/>
  <c r="P7" i="1" l="1"/>
  <c r="O7" i="1"/>
  <c r="O22" i="1"/>
  <c r="M22" i="1"/>
  <c r="T29" i="1"/>
  <c r="R37" i="1"/>
  <c r="L37" i="1"/>
  <c r="N37" i="1"/>
  <c r="P37" i="1"/>
  <c r="J37" i="1"/>
  <c r="T27" i="1"/>
  <c r="N22" i="1"/>
  <c r="R31" i="1"/>
  <c r="S22" i="1"/>
  <c r="J22" i="1"/>
  <c r="P22" i="1"/>
  <c r="T26" i="1"/>
  <c r="Q22" i="1"/>
  <c r="T75" i="1"/>
  <c r="T76" i="1" s="1"/>
  <c r="P31" i="1"/>
  <c r="T35" i="1"/>
  <c r="T15" i="1"/>
  <c r="T22" i="1" s="1"/>
  <c r="T25" i="1"/>
  <c r="N38" i="1"/>
  <c r="T36" i="1"/>
  <c r="R38" i="1"/>
  <c r="T28" i="1"/>
  <c r="N31" i="1"/>
  <c r="T33" i="1"/>
  <c r="P38" i="1"/>
  <c r="T34" i="1"/>
  <c r="T30" i="1"/>
  <c r="L31" i="1"/>
  <c r="J31" i="1"/>
  <c r="R7" i="1" l="1"/>
  <c r="S7" i="1" s="1"/>
  <c r="Q7" i="1"/>
  <c r="N39" i="1"/>
  <c r="N78" i="1" s="1"/>
  <c r="N82" i="1" s="1"/>
  <c r="N83" i="1" s="1"/>
  <c r="N85" i="1" s="1"/>
  <c r="L38" i="1"/>
  <c r="L39" i="1" s="1"/>
  <c r="L78" i="1" s="1"/>
  <c r="L82" i="1" s="1"/>
  <c r="L83" i="1" s="1"/>
  <c r="L85" i="1" s="1"/>
  <c r="J38" i="1"/>
  <c r="J39" i="1" s="1"/>
  <c r="T37" i="1"/>
  <c r="R39" i="1"/>
  <c r="R78" i="1" s="1"/>
  <c r="R82" i="1" s="1"/>
  <c r="R83" i="1" s="1"/>
  <c r="R85" i="1" s="1"/>
  <c r="P39" i="1"/>
  <c r="P78" i="1" s="1"/>
  <c r="P82" i="1" s="1"/>
  <c r="P83" i="1" s="1"/>
  <c r="P85" i="1" s="1"/>
  <c r="T38" i="1"/>
  <c r="T39" i="1" s="1"/>
  <c r="T78" i="1" s="1"/>
  <c r="T31" i="1"/>
  <c r="J78" i="1" l="1"/>
  <c r="J82" i="1" s="1"/>
  <c r="J83" i="1"/>
  <c r="T82" i="1"/>
  <c r="T83" i="1" l="1"/>
  <c r="T85" i="1" s="1"/>
  <c r="J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Rotz, Sara Catherine</author>
    <author>Sara Rotz</author>
    <author>Kevvin Newsom</author>
  </authors>
  <commentList>
    <comment ref="C6" authorId="0" shapeId="0" xr:uid="{00000000-0006-0000-0000-000001000000}">
      <text>
        <r>
          <rPr>
            <sz val="9"/>
            <color indexed="81"/>
            <rFont val="Tahoma"/>
            <family val="2"/>
          </rPr>
          <t>Select appointment type 
calendar (12 mo)
academic (9 mo)
summer (3 mo)
grad (6 mo)
hourly</t>
        </r>
      </text>
    </comment>
    <comment ref="H6" authorId="1" shapeId="0" xr:uid="{D92F0978-4881-492C-8FF1-B77A7DA3D9DF}">
      <text>
        <r>
          <rPr>
            <sz val="9"/>
            <color indexed="81"/>
            <rFont val="Tahoma"/>
            <family val="2"/>
          </rPr>
          <t>For 9 &amp; 12 month and summer appointments, enter % FTE as a decimal number.
For Graduate Students enter number of students (Full Year Effort = 1 student)
For Hourly enter the number of hours per year.</t>
        </r>
      </text>
    </comment>
    <comment ref="I6" authorId="1" shapeId="0" xr:uid="{00000000-0006-0000-0000-000003000000}">
      <text>
        <r>
          <rPr>
            <sz val="9"/>
            <color indexed="81"/>
            <rFont val="Tahoma"/>
            <family val="2"/>
          </rPr>
          <t>For Hourly, put per hour wage in base salary line.
For all others include year 1 base salary</t>
        </r>
      </text>
    </comment>
    <comment ref="C24" authorId="1" shapeId="0" xr:uid="{00000000-0006-0000-0000-000004000000}">
      <text>
        <r>
          <rPr>
            <sz val="9"/>
            <color indexed="81"/>
            <rFont val="Tahoma"/>
            <family val="2"/>
          </rPr>
          <t>Select Fringe Rate based on types found on IU Rates Website: 
https://research.iu.edu/funding-proposals/proposals/budgets/rates.html</t>
        </r>
      </text>
    </comment>
    <comment ref="B51" authorId="0" shapeId="0" xr:uid="{B339BB9D-F55C-46A1-AB3A-7C3B846EA657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C64" authorId="1" shapeId="0" xr:uid="{00000000-0006-0000-0000-000006000000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I64" authorId="2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current grad student fee remission rate in this cell if using grad students.
</t>
        </r>
      </text>
    </comment>
    <comment ref="C65" authorId="1" shapeId="0" xr:uid="{00000000-0006-0000-0000-000008000000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I65" authorId="2" shapeId="0" xr:uid="{00000000-0006-0000-0000-000009000000}">
      <text>
        <r>
          <rPr>
            <sz val="9"/>
            <color indexed="81"/>
            <rFont val="Tahoma"/>
            <family val="2"/>
          </rPr>
          <t xml:space="preserve">Enter current grad student fee remission rate in this cell if using grad students.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Newsom, Kevin J</author>
  </authors>
  <commentList>
    <comment ref="E13" authorId="0" shapeId="0" xr:uid="{00000000-0006-0000-0100-000001000000}">
      <text>
        <r>
          <rPr>
            <sz val="9"/>
            <color indexed="81"/>
            <rFont val="Tahoma"/>
            <family val="2"/>
          </rPr>
          <t>Enter Current NIH Salary Cap based on appt type</t>
        </r>
      </text>
    </comment>
    <comment ref="B15" authorId="0" shapeId="0" xr:uid="{00000000-0006-0000-0100-000002000000}">
      <text>
        <r>
          <rPr>
            <sz val="9"/>
            <color indexed="81"/>
            <rFont val="Tahoma"/>
            <family val="2"/>
          </rPr>
          <t>Enter IU Salary</t>
        </r>
      </text>
    </comment>
    <comment ref="D15" authorId="0" shapeId="0" xr:uid="{00000000-0006-0000-0100-000003000000}">
      <text>
        <r>
          <rPr>
            <sz val="9"/>
            <color indexed="81"/>
            <rFont val="Tahoma"/>
            <family val="2"/>
          </rPr>
          <t>Enter in column J of IU Budget the adjusted IU Salary Rate</t>
        </r>
      </text>
    </comment>
    <comment ref="E15" authorId="0" shapeId="0" xr:uid="{00000000-0006-0000-0100-000004000000}">
      <text>
        <r>
          <rPr>
            <sz val="9"/>
            <color indexed="81"/>
            <rFont val="Tahoma"/>
            <family val="2"/>
          </rPr>
          <t>Enter % effort on this project</t>
        </r>
      </text>
    </comment>
    <comment ref="B1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IUHP Salary </t>
        </r>
      </text>
    </comment>
    <comment ref="D16" authorId="0" shapeId="0" xr:uid="{00000000-0006-0000-0100-000006000000}">
      <text>
        <r>
          <rPr>
            <sz val="9"/>
            <color indexed="81"/>
            <rFont val="Tahoma"/>
            <family val="2"/>
          </rPr>
          <t>Enter in column J of IU Budget the adjusted IUHP
Salary Rate</t>
        </r>
      </text>
    </comment>
    <comment ref="E16" authorId="0" shapeId="0" xr:uid="{00000000-0006-0000-0100-000007000000}">
      <text>
        <r>
          <rPr>
            <sz val="9"/>
            <color indexed="81"/>
            <rFont val="Tahoma"/>
            <family val="2"/>
          </rPr>
          <t>Enter % effort on this project.</t>
        </r>
      </text>
    </comment>
  </commentList>
</comments>
</file>

<file path=xl/sharedStrings.xml><?xml version="1.0" encoding="utf-8"?>
<sst xmlns="http://schemas.openxmlformats.org/spreadsheetml/2006/main" count="157" uniqueCount="125">
  <si>
    <t>Project Title:</t>
  </si>
  <si>
    <t>Revision Date:</t>
  </si>
  <si>
    <t xml:space="preserve">PI: </t>
  </si>
  <si>
    <t>Salary Inflation Rate</t>
  </si>
  <si>
    <t>Start Date</t>
  </si>
  <si>
    <t>Grad Student Fringe Inflation Rate</t>
  </si>
  <si>
    <t>End Date</t>
  </si>
  <si>
    <t>Graduate Student Tuition Inflation Rate</t>
  </si>
  <si>
    <t>Please do not edit gray cells</t>
  </si>
  <si>
    <t>Name</t>
  </si>
  <si>
    <t>Role</t>
  </si>
  <si>
    <t>Appt Type</t>
  </si>
  <si>
    <t>Effort</t>
  </si>
  <si>
    <t>Base Salary</t>
  </si>
  <si>
    <t>Year 1</t>
  </si>
  <si>
    <t>Year 2</t>
  </si>
  <si>
    <t>Year 3</t>
  </si>
  <si>
    <t>Year 4</t>
  </si>
  <si>
    <t>Year 5</t>
  </si>
  <si>
    <t>Total</t>
  </si>
  <si>
    <t>Salary Inflation</t>
  </si>
  <si>
    <t>A. Senior Personnel - Salaries &amp; Wages</t>
  </si>
  <si>
    <t>Months</t>
  </si>
  <si>
    <t>Salary</t>
  </si>
  <si>
    <t>Principal Investigator</t>
  </si>
  <si>
    <t>Subtotal Senior Personnel</t>
  </si>
  <si>
    <t>B. Other Personnel - Salaries &amp; Wages</t>
  </si>
  <si>
    <t>Subtotal Other Personnel</t>
  </si>
  <si>
    <t>Total Salaries &amp; Wages</t>
  </si>
  <si>
    <t>C. Fringe Benefits</t>
  </si>
  <si>
    <t>Senior Personnel - Fringe</t>
  </si>
  <si>
    <t>Type</t>
  </si>
  <si>
    <t>Rate</t>
  </si>
  <si>
    <t>Subtotal Senior Personnel Fringe</t>
  </si>
  <si>
    <t>Other Personnel - Fringe</t>
  </si>
  <si>
    <t>Subtotal Other Personnel Fringe</t>
  </si>
  <si>
    <t>Total Fringe Benefits</t>
  </si>
  <si>
    <t>TOTAL SALARIES &amp; FRINGE BENEFITS</t>
  </si>
  <si>
    <t>D. Equipment</t>
  </si>
  <si>
    <t>Description</t>
  </si>
  <si>
    <t>Subtotal Equipment</t>
  </si>
  <si>
    <t>E. Travel</t>
  </si>
  <si>
    <t>Domestic Travel</t>
  </si>
  <si>
    <t>Foreign Travel</t>
  </si>
  <si>
    <t>Subtotal Travel</t>
  </si>
  <si>
    <t>F. Participant/Trainee Support Costs</t>
  </si>
  <si>
    <t>Stipends</t>
  </si>
  <si>
    <t>Travel</t>
  </si>
  <si>
    <t>Subsistence</t>
  </si>
  <si>
    <t xml:space="preserve">Other: </t>
  </si>
  <si>
    <t>Subtotal Participant/Trainee Support Costs</t>
  </si>
  <si>
    <t>G. Other Direct Costs</t>
  </si>
  <si>
    <t>Materials and Supplies</t>
  </si>
  <si>
    <t>Publication Costs/Documentation/Dissemination</t>
  </si>
  <si>
    <t>Consultant Services</t>
  </si>
  <si>
    <t>Computer Services</t>
  </si>
  <si>
    <t>Graduate student fee remissions</t>
  </si>
  <si>
    <t>FTE</t>
  </si>
  <si>
    <t>Subject Payments</t>
  </si>
  <si>
    <t>Lab Services</t>
  </si>
  <si>
    <t>Subaward Costs</t>
  </si>
  <si>
    <t>Subrecipient 1</t>
  </si>
  <si>
    <t>Direct Costs</t>
  </si>
  <si>
    <t>Indirect Costs</t>
  </si>
  <si>
    <t>Total Costs</t>
  </si>
  <si>
    <t xml:space="preserve">Subrecipient 2 </t>
  </si>
  <si>
    <t>Subtotal Subaward Costs</t>
  </si>
  <si>
    <t>Total Other Direct Costs</t>
  </si>
  <si>
    <t>H. TOTAL DIRECT COSTS (A - G)</t>
  </si>
  <si>
    <t>I. Indirect Costs</t>
  </si>
  <si>
    <t>MTDC</t>
  </si>
  <si>
    <t>Indirect Base (TDC-equipment-participant support-fee remissions-subcontract&gt;$25K)</t>
  </si>
  <si>
    <t xml:space="preserve">TOTAL INDIRECT COST </t>
  </si>
  <si>
    <t>J. TOTAL PROJECT COSTS</t>
  </si>
  <si>
    <t>Appointment Type</t>
  </si>
  <si>
    <t>Fringe Rates</t>
  </si>
  <si>
    <t>12-month</t>
  </si>
  <si>
    <t>9-month</t>
  </si>
  <si>
    <t>summer</t>
  </si>
  <si>
    <t>grad</t>
  </si>
  <si>
    <t>hourly</t>
  </si>
  <si>
    <t>academic</t>
  </si>
  <si>
    <t>Base Salary Calculator Based on Fiscal Year (FY)</t>
  </si>
  <si>
    <t>professional</t>
  </si>
  <si>
    <t>Inflation Factor</t>
  </si>
  <si>
    <t>% Percent</t>
  </si>
  <si>
    <t>non-exempt staff</t>
  </si>
  <si>
    <t>Current FY Start Date</t>
  </si>
  <si>
    <t>(MM/DD/YY)</t>
  </si>
  <si>
    <t>iuhmg</t>
  </si>
  <si>
    <t>Current Fiscal Year Salary</t>
  </si>
  <si>
    <t>$ Dollars</t>
  </si>
  <si>
    <t>supp pay</t>
  </si>
  <si>
    <t>Proposal/Salary Start Date</t>
  </si>
  <si>
    <t>Annual Amount for Proposal</t>
  </si>
  <si>
    <t>hourly &gt;900</t>
  </si>
  <si>
    <t>hourly &lt; 900</t>
  </si>
  <si>
    <t>student</t>
  </si>
  <si>
    <t>IU &amp; IUHP Combined NIH Salary Cap Calculation</t>
  </si>
  <si>
    <t>NIH Salary Cap</t>
  </si>
  <si>
    <t>NIH Cap    =</t>
  </si>
  <si>
    <t>Calendar</t>
  </si>
  <si>
    <t>% of Total</t>
  </si>
  <si>
    <t>Cap Salary</t>
  </si>
  <si>
    <t xml:space="preserve">Effort </t>
  </si>
  <si>
    <t>Req. Salary</t>
  </si>
  <si>
    <t>Academic</t>
  </si>
  <si>
    <t>IU Salary</t>
  </si>
  <si>
    <t>Summer</t>
  </si>
  <si>
    <t>IUHP Salary</t>
  </si>
  <si>
    <t xml:space="preserve">Total </t>
  </si>
  <si>
    <t>Travel Calculations</t>
  </si>
  <si>
    <t>QTY</t>
  </si>
  <si>
    <t>Lodging</t>
  </si>
  <si>
    <t>Per diem (first &amp; last day)</t>
  </si>
  <si>
    <t>Per diem (full days)</t>
  </si>
  <si>
    <t>Mileage to/from airport</t>
  </si>
  <si>
    <t>Airfare</t>
  </si>
  <si>
    <t>Registration</t>
  </si>
  <si>
    <t>Airport parking</t>
  </si>
  <si>
    <t>Taxi/Subway</t>
  </si>
  <si>
    <t>Summer Salary FTE</t>
  </si>
  <si>
    <t>Academic Months FTE</t>
  </si>
  <si>
    <t>Weeks</t>
  </si>
  <si>
    <t>%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</si>
</sst>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0.000"/>
    <numFmt numFmtId="168" formatCode="mm/dd/yy;@"/>
    <numFmt numFmtId="169" formatCode="&quot;$&quot;#,##0.000"/>
    <numFmt numFmtId="170" formatCode="m/d/yy;@"/>
  </numFmts>
  <fonts count="28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u/>
      <sz val="8"/>
      <color theme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color theme="0"/>
      <name val="Arial"/>
      <family val="2"/>
    </font>
    <font>
      <b/>
      <sz val="9"/>
      <name val="Arial"/>
      <family val="2"/>
    </font>
    <font>
      <b/>
      <u/>
      <sz val="10"/>
      <color theme="10"/>
      <name val="Arial"/>
      <family val="2"/>
    </font>
    <font>
      <b/>
      <sz val="1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Arial"/>
    </font>
    <font>
      <b/>
      <sz val="11"/>
      <color theme="0"/>
      <name val="Calibri"/>
      <family val="2"/>
      <scheme val="minor"/>
    </font>
    <font>
      <i/>
      <sz val="11"/>
      <color theme="1"/>
      <name val="Arial"/>
      <family val="2"/>
    </font>
    <font>
      <b/>
      <i/>
      <sz val="11"/>
      <name val="Arial"/>
      <family val="2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</font>
    <font>
      <b/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8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/>
      <top style="double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 style="double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auto="1"/>
      </top>
      <bottom style="thin">
        <color theme="0" tint="-0.34998626667073579"/>
      </bottom>
      <diagonal/>
    </border>
    <border>
      <left style="medium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0" tint="-0.34998626667073579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theme="0" tint="-0.34998626667073579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double">
        <color indexed="64"/>
      </top>
      <bottom/>
      <diagonal/>
    </border>
    <border>
      <left style="thin">
        <color theme="0" tint="-0.24994659260841701"/>
      </left>
      <right/>
      <top style="medium">
        <color rgb="FF000000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auto="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double">
        <color auto="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rgb="FF00000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000000"/>
      </left>
      <right style="thin">
        <color theme="0" tint="-0.24994659260841701"/>
      </right>
      <top/>
      <bottom/>
      <diagonal/>
    </border>
    <border>
      <left style="thin">
        <color rgb="FF000000"/>
      </left>
      <right style="thin">
        <color theme="0" tint="-0.24994659260841701"/>
      </right>
      <top style="double">
        <color indexed="64"/>
      </top>
      <bottom/>
      <diagonal/>
    </border>
    <border>
      <left style="thin">
        <color rgb="FF000000"/>
      </left>
      <right style="thin">
        <color theme="0" tint="-0.24994659260841701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theme="0" tint="-0.2499465926084170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rgb="FF000000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rgb="FF000000"/>
      </left>
      <right style="thin">
        <color theme="0" tint="-0.24994659260841701"/>
      </right>
      <top style="double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0" tint="-0.34998626667073579"/>
      </top>
      <bottom/>
      <diagonal/>
    </border>
    <border>
      <left style="thin">
        <color rgb="FF000000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rgb="FF000000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rgb="FF000000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rgb="FFA6A6A6"/>
      </right>
      <top/>
      <bottom style="medium">
        <color rgb="FF000000"/>
      </bottom>
      <diagonal/>
    </border>
    <border>
      <left style="thin">
        <color rgb="FFA6A6A6"/>
      </left>
      <right/>
      <top/>
      <bottom style="medium">
        <color rgb="FF000000"/>
      </bottom>
      <diagonal/>
    </border>
    <border>
      <left style="thin">
        <color rgb="FF000000"/>
      </left>
      <right/>
      <top style="double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theme="0" tint="-0.34998626667073579"/>
      </bottom>
      <diagonal/>
    </border>
    <border>
      <left style="thin">
        <color rgb="FF000000"/>
      </left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medium">
        <color rgb="FF000000"/>
      </right>
      <top style="thin">
        <color theme="0" tint="-0.34998626667073579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A6A6A6"/>
      </right>
      <top/>
      <bottom style="medium">
        <color rgb="FF000000"/>
      </bottom>
      <diagonal/>
    </border>
    <border>
      <left style="thin">
        <color rgb="FF000000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thin">
        <color theme="0" tint="-0.34998626667073579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theme="0" tint="-0.34998626667073579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A6A6A6"/>
      </right>
      <top style="thin">
        <color rgb="FF000000"/>
      </top>
      <bottom/>
      <diagonal/>
    </border>
    <border>
      <left style="thin">
        <color rgb="FFA6A6A6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A6A6A6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9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4" fontId="0" fillId="0" borderId="0" xfId="1" applyFont="1" applyProtection="1">
      <protection locked="0"/>
    </xf>
    <xf numFmtId="0" fontId="3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8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6" fontId="6" fillId="0" borderId="10" xfId="0" applyNumberFormat="1" applyFont="1" applyBorder="1" applyAlignment="1" applyProtection="1">
      <alignment horizontal="right" wrapText="1"/>
      <protection locked="0"/>
    </xf>
    <xf numFmtId="6" fontId="6" fillId="0" borderId="11" xfId="0" applyNumberFormat="1" applyFont="1" applyBorder="1" applyAlignment="1" applyProtection="1">
      <alignment horizontal="right" wrapText="1"/>
      <protection locked="0"/>
    </xf>
    <xf numFmtId="6" fontId="6" fillId="0" borderId="15" xfId="0" applyNumberFormat="1" applyFont="1" applyBorder="1" applyAlignment="1" applyProtection="1">
      <alignment horizontal="right" wrapText="1"/>
      <protection locked="0"/>
    </xf>
    <xf numFmtId="0" fontId="15" fillId="3" borderId="14" xfId="0" applyFont="1" applyFill="1" applyBorder="1" applyProtection="1">
      <protection locked="0"/>
    </xf>
    <xf numFmtId="0" fontId="6" fillId="0" borderId="13" xfId="0" applyFont="1" applyBorder="1" applyAlignment="1" applyProtection="1">
      <alignment horizontal="left" wrapText="1" indent="1"/>
      <protection locked="0"/>
    </xf>
    <xf numFmtId="0" fontId="6" fillId="0" borderId="24" xfId="0" applyFont="1" applyBorder="1" applyAlignment="1" applyProtection="1">
      <alignment horizontal="left" wrapText="1" indent="1"/>
      <protection locked="0"/>
    </xf>
    <xf numFmtId="0" fontId="3" fillId="0" borderId="18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17" xfId="0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44" fontId="2" fillId="2" borderId="30" xfId="1" applyFont="1" applyFill="1" applyBorder="1" applyProtection="1">
      <protection locked="0"/>
    </xf>
    <xf numFmtId="10" fontId="0" fillId="0" borderId="32" xfId="0" applyNumberFormat="1" applyBorder="1" applyProtection="1">
      <protection locked="0"/>
    </xf>
    <xf numFmtId="166" fontId="0" fillId="0" borderId="32" xfId="1" applyNumberFormat="1" applyFont="1" applyFill="1" applyBorder="1" applyProtection="1">
      <protection locked="0"/>
    </xf>
    <xf numFmtId="166" fontId="0" fillId="2" borderId="32" xfId="1" applyNumberFormat="1" applyFont="1" applyFill="1" applyBorder="1" applyProtection="1">
      <protection locked="0"/>
    </xf>
    <xf numFmtId="166" fontId="0" fillId="2" borderId="37" xfId="1" applyNumberFormat="1" applyFont="1" applyFill="1" applyBorder="1" applyProtection="1">
      <protection locked="0"/>
    </xf>
    <xf numFmtId="44" fontId="2" fillId="0" borderId="0" xfId="1" applyFont="1" applyFill="1" applyBorder="1" applyAlignment="1" applyProtection="1">
      <alignment horizontal="left"/>
      <protection locked="0"/>
    </xf>
    <xf numFmtId="0" fontId="4" fillId="0" borderId="0" xfId="0" applyFont="1"/>
    <xf numFmtId="166" fontId="0" fillId="0" borderId="31" xfId="1" applyNumberFormat="1" applyFont="1" applyBorder="1" applyProtection="1">
      <protection locked="0"/>
    </xf>
    <xf numFmtId="0" fontId="2" fillId="5" borderId="13" xfId="0" applyFont="1" applyFill="1" applyBorder="1" applyAlignment="1" applyProtection="1">
      <alignment horizontal="left" wrapText="1" indent="1"/>
      <protection locked="0"/>
    </xf>
    <xf numFmtId="0" fontId="9" fillId="5" borderId="8" xfId="0" applyFont="1" applyFill="1" applyBorder="1" applyAlignment="1" applyProtection="1">
      <alignment horizontal="center" wrapText="1"/>
      <protection locked="0"/>
    </xf>
    <xf numFmtId="0" fontId="9" fillId="5" borderId="9" xfId="0" applyFont="1" applyFill="1" applyBorder="1" applyAlignment="1" applyProtection="1">
      <alignment horizontal="center" wrapText="1"/>
      <protection locked="0"/>
    </xf>
    <xf numFmtId="0" fontId="9" fillId="5" borderId="21" xfId="0" applyFont="1" applyFill="1" applyBorder="1" applyAlignment="1" applyProtection="1">
      <alignment horizontal="center" wrapText="1"/>
      <protection locked="0"/>
    </xf>
    <xf numFmtId="0" fontId="9" fillId="5" borderId="9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/>
      <protection locked="0"/>
    </xf>
    <xf numFmtId="3" fontId="2" fillId="0" borderId="0" xfId="0" applyNumberFormat="1" applyFont="1" applyProtection="1">
      <protection locked="0"/>
    </xf>
    <xf numFmtId="9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6" fontId="6" fillId="0" borderId="48" xfId="0" applyNumberFormat="1" applyFont="1" applyBorder="1" applyAlignment="1" applyProtection="1">
      <alignment horizontal="right" wrapText="1"/>
      <protection locked="0"/>
    </xf>
    <xf numFmtId="6" fontId="6" fillId="0" borderId="1" xfId="0" applyNumberFormat="1" applyFont="1" applyBorder="1" applyAlignment="1" applyProtection="1">
      <alignment horizontal="right" wrapText="1"/>
      <protection locked="0"/>
    </xf>
    <xf numFmtId="6" fontId="6" fillId="0" borderId="2" xfId="0" applyNumberFormat="1" applyFont="1" applyBorder="1" applyAlignment="1" applyProtection="1">
      <alignment horizontal="right" wrapText="1"/>
      <protection locked="0"/>
    </xf>
    <xf numFmtId="0" fontId="6" fillId="0" borderId="45" xfId="0" applyFont="1" applyBorder="1" applyAlignment="1" applyProtection="1">
      <alignment horizontal="left" wrapText="1" inden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2" fillId="5" borderId="24" xfId="0" applyFont="1" applyFill="1" applyBorder="1" applyAlignment="1" applyProtection="1">
      <alignment horizontal="left" wrapText="1" indent="1"/>
      <protection locked="0"/>
    </xf>
    <xf numFmtId="2" fontId="2" fillId="0" borderId="9" xfId="0" quotePrefix="1" applyNumberFormat="1" applyFont="1" applyBorder="1" applyAlignment="1" applyProtection="1">
      <alignment horizontal="center" wrapText="1"/>
      <protection locked="0"/>
    </xf>
    <xf numFmtId="2" fontId="2" fillId="0" borderId="21" xfId="0" quotePrefix="1" applyNumberFormat="1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21" xfId="0" applyFont="1" applyBorder="1" applyAlignment="1" applyProtection="1">
      <alignment horizontal="center" wrapText="1"/>
      <protection locked="0"/>
    </xf>
    <xf numFmtId="0" fontId="4" fillId="0" borderId="20" xfId="0" applyFont="1" applyBorder="1" applyAlignment="1" applyProtection="1">
      <alignment horizontal="center" wrapText="1"/>
      <protection locked="0"/>
    </xf>
    <xf numFmtId="2" fontId="2" fillId="0" borderId="9" xfId="0" applyNumberFormat="1" applyFont="1" applyBorder="1" applyAlignment="1" applyProtection="1">
      <alignment horizontal="center" wrapText="1"/>
      <protection locked="0"/>
    </xf>
    <xf numFmtId="166" fontId="3" fillId="0" borderId="0" xfId="0" applyNumberFormat="1" applyFont="1" applyProtection="1">
      <protection locked="0"/>
    </xf>
    <xf numFmtId="10" fontId="0" fillId="0" borderId="0" xfId="0" applyNumberFormat="1" applyProtection="1">
      <protection locked="0"/>
    </xf>
    <xf numFmtId="166" fontId="0" fillId="0" borderId="0" xfId="1" applyNumberFormat="1" applyFont="1" applyProtection="1">
      <protection locked="0"/>
    </xf>
    <xf numFmtId="10" fontId="0" fillId="0" borderId="7" xfId="2" applyNumberFormat="1" applyFont="1" applyBorder="1" applyProtection="1">
      <protection locked="0"/>
    </xf>
    <xf numFmtId="10" fontId="0" fillId="2" borderId="17" xfId="0" applyNumberFormat="1" applyFill="1" applyBorder="1" applyAlignment="1" applyProtection="1">
      <alignment horizontal="right"/>
      <protection locked="0"/>
    </xf>
    <xf numFmtId="168" fontId="2" fillId="0" borderId="0" xfId="0" applyNumberFormat="1" applyFont="1" applyProtection="1">
      <protection locked="0"/>
    </xf>
    <xf numFmtId="10" fontId="0" fillId="2" borderId="19" xfId="0" applyNumberFormat="1" applyFill="1" applyBorder="1" applyAlignment="1" applyProtection="1">
      <alignment horizontal="right"/>
      <protection locked="0"/>
    </xf>
    <xf numFmtId="166" fontId="0" fillId="0" borderId="0" xfId="1" applyNumberFormat="1" applyFont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2" fillId="0" borderId="41" xfId="0" applyFont="1" applyBorder="1" applyProtection="1">
      <protection locked="0"/>
    </xf>
    <xf numFmtId="166" fontId="0" fillId="0" borderId="42" xfId="1" applyNumberFormat="1" applyFont="1" applyBorder="1" applyProtection="1">
      <protection locked="0"/>
    </xf>
    <xf numFmtId="0" fontId="2" fillId="0" borderId="36" xfId="0" applyFont="1" applyBorder="1" applyProtection="1">
      <protection locked="0"/>
    </xf>
    <xf numFmtId="166" fontId="0" fillId="0" borderId="37" xfId="1" applyNumberFormat="1" applyFont="1" applyBorder="1" applyProtection="1">
      <protection locked="0"/>
    </xf>
    <xf numFmtId="0" fontId="2" fillId="0" borderId="43" xfId="0" applyFont="1" applyBorder="1" applyProtection="1">
      <protection locked="0"/>
    </xf>
    <xf numFmtId="166" fontId="0" fillId="0" borderId="44" xfId="1" applyNumberFormat="1" applyFont="1" applyBorder="1" applyProtection="1">
      <protection locked="0"/>
    </xf>
    <xf numFmtId="165" fontId="2" fillId="0" borderId="33" xfId="0" applyNumberFormat="1" applyFont="1" applyBorder="1" applyAlignment="1" applyProtection="1">
      <alignment horizontal="center" wrapText="1"/>
      <protection locked="0"/>
    </xf>
    <xf numFmtId="0" fontId="2" fillId="0" borderId="33" xfId="0" applyFont="1" applyBorder="1" applyAlignment="1" applyProtection="1">
      <alignment horizontal="center" wrapText="1"/>
      <protection locked="0"/>
    </xf>
    <xf numFmtId="165" fontId="0" fillId="0" borderId="35" xfId="0" applyNumberFormat="1" applyBorder="1" applyProtection="1">
      <protection locked="0"/>
    </xf>
    <xf numFmtId="165" fontId="2" fillId="0" borderId="32" xfId="0" applyNumberFormat="1" applyFont="1" applyBorder="1" applyAlignment="1" applyProtection="1">
      <alignment horizontal="center" wrapText="1"/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165" fontId="0" fillId="0" borderId="37" xfId="0" applyNumberFormat="1" applyBorder="1" applyProtection="1">
      <protection locked="0"/>
    </xf>
    <xf numFmtId="165" fontId="2" fillId="0" borderId="34" xfId="0" applyNumberFormat="1" applyFont="1" applyBorder="1" applyAlignment="1" applyProtection="1">
      <alignment horizontal="center" wrapText="1"/>
      <protection locked="0"/>
    </xf>
    <xf numFmtId="0" fontId="2" fillId="0" borderId="34" xfId="0" applyFont="1" applyBorder="1" applyAlignment="1" applyProtection="1">
      <alignment horizontal="center" wrapText="1"/>
      <protection locked="0"/>
    </xf>
    <xf numFmtId="165" fontId="0" fillId="0" borderId="38" xfId="0" applyNumberFormat="1" applyBorder="1" applyProtection="1"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9" fontId="4" fillId="0" borderId="0" xfId="0" applyNumberFormat="1" applyFont="1" applyProtection="1">
      <protection locked="0"/>
    </xf>
    <xf numFmtId="166" fontId="4" fillId="0" borderId="0" xfId="1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left" wrapText="1" indent="1"/>
      <protection locked="0"/>
    </xf>
    <xf numFmtId="0" fontId="6" fillId="0" borderId="40" xfId="0" applyFont="1" applyBorder="1" applyAlignment="1" applyProtection="1">
      <alignment horizontal="left" wrapText="1" indent="1"/>
      <protection locked="0"/>
    </xf>
    <xf numFmtId="0" fontId="2" fillId="2" borderId="36" xfId="0" applyFont="1" applyFill="1" applyBorder="1" applyAlignment="1" applyProtection="1">
      <alignment horizontal="right"/>
      <protection locked="0"/>
    </xf>
    <xf numFmtId="0" fontId="2" fillId="2" borderId="63" xfId="0" quotePrefix="1" applyFont="1" applyFill="1" applyBorder="1" applyAlignment="1" applyProtection="1">
      <alignment horizontal="center"/>
      <protection locked="0"/>
    </xf>
    <xf numFmtId="0" fontId="2" fillId="2" borderId="62" xfId="0" applyFont="1" applyFill="1" applyBorder="1" applyProtection="1">
      <protection locked="0"/>
    </xf>
    <xf numFmtId="0" fontId="2" fillId="2" borderId="64" xfId="0" applyFont="1" applyFill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167" fontId="0" fillId="0" borderId="42" xfId="0" applyNumberFormat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167" fontId="0" fillId="0" borderId="37" xfId="0" applyNumberForma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167" fontId="0" fillId="0" borderId="44" xfId="0" applyNumberFormat="1" applyBorder="1" applyAlignment="1" applyProtection="1">
      <alignment horizontal="center"/>
      <protection locked="0"/>
    </xf>
    <xf numFmtId="0" fontId="2" fillId="2" borderId="65" xfId="0" quotePrefix="1" applyFont="1" applyFill="1" applyBorder="1" applyAlignment="1" applyProtection="1">
      <alignment horizontal="center"/>
      <protection locked="0"/>
    </xf>
    <xf numFmtId="0" fontId="2" fillId="2" borderId="66" xfId="0" applyFont="1" applyFill="1" applyBorder="1" applyAlignment="1" applyProtection="1">
      <alignment horizontal="center"/>
      <protection locked="0"/>
    </xf>
    <xf numFmtId="0" fontId="2" fillId="2" borderId="42" xfId="0" quotePrefix="1" applyFont="1" applyFill="1" applyBorder="1" applyAlignment="1" applyProtection="1">
      <alignment horizontal="center"/>
      <protection locked="0"/>
    </xf>
    <xf numFmtId="167" fontId="2" fillId="0" borderId="37" xfId="2" applyNumberFormat="1" applyFont="1" applyBorder="1" applyAlignment="1" applyProtection="1">
      <alignment horizontal="center" wrapText="1"/>
      <protection locked="0"/>
    </xf>
    <xf numFmtId="167" fontId="2" fillId="0" borderId="44" xfId="2" applyNumberFormat="1" applyFont="1" applyBorder="1" applyAlignment="1" applyProtection="1">
      <alignment horizontal="center" wrapText="1"/>
      <protection locked="0"/>
    </xf>
    <xf numFmtId="2" fontId="0" fillId="0" borderId="67" xfId="0" applyNumberFormat="1" applyBorder="1" applyAlignment="1" applyProtection="1">
      <alignment horizontal="center"/>
      <protection locked="0"/>
    </xf>
    <xf numFmtId="2" fontId="0" fillId="0" borderId="68" xfId="0" applyNumberForma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 wrapText="1"/>
      <protection locked="0"/>
    </xf>
    <xf numFmtId="2" fontId="2" fillId="0" borderId="36" xfId="0" applyNumberFormat="1" applyFont="1" applyBorder="1" applyAlignment="1" applyProtection="1">
      <alignment horizontal="center" wrapText="1"/>
      <protection locked="0"/>
    </xf>
    <xf numFmtId="0" fontId="2" fillId="0" borderId="43" xfId="0" applyFont="1" applyBorder="1" applyAlignment="1" applyProtection="1">
      <alignment horizontal="center" wrapText="1"/>
      <protection locked="0"/>
    </xf>
    <xf numFmtId="10" fontId="12" fillId="0" borderId="0" xfId="0" applyNumberFormat="1" applyFont="1" applyAlignment="1" applyProtection="1">
      <alignment horizontal="right"/>
      <protection locked="0"/>
    </xf>
    <xf numFmtId="14" fontId="12" fillId="0" borderId="0" xfId="0" applyNumberFormat="1" applyFont="1" applyProtection="1">
      <protection locked="0"/>
    </xf>
    <xf numFmtId="6" fontId="6" fillId="0" borderId="0" xfId="0" applyNumberFormat="1" applyFont="1" applyAlignment="1" applyProtection="1">
      <alignment horizontal="right" wrapText="1"/>
      <protection locked="0"/>
    </xf>
    <xf numFmtId="38" fontId="0" fillId="0" borderId="16" xfId="0" applyNumberFormat="1" applyBorder="1" applyAlignment="1" applyProtection="1">
      <alignment horizontal="right" wrapText="1"/>
      <protection locked="0"/>
    </xf>
    <xf numFmtId="38" fontId="0" fillId="0" borderId="12" xfId="0" applyNumberFormat="1" applyBorder="1" applyAlignment="1" applyProtection="1">
      <alignment horizontal="right" wrapText="1"/>
      <protection locked="0"/>
    </xf>
    <xf numFmtId="38" fontId="0" fillId="0" borderId="22" xfId="0" applyNumberFormat="1" applyBorder="1" applyAlignment="1" applyProtection="1">
      <alignment horizontal="right" wrapText="1"/>
      <protection locked="0"/>
    </xf>
    <xf numFmtId="0" fontId="2" fillId="7" borderId="52" xfId="0" applyFont="1" applyFill="1" applyBorder="1" applyAlignment="1" applyProtection="1">
      <alignment horizontal="left" wrapText="1" indent="2"/>
      <protection locked="0"/>
    </xf>
    <xf numFmtId="2" fontId="2" fillId="7" borderId="9" xfId="0" applyNumberFormat="1" applyFont="1" applyFill="1" applyBorder="1" applyAlignment="1" applyProtection="1">
      <alignment horizontal="center" wrapText="1"/>
      <protection locked="0"/>
    </xf>
    <xf numFmtId="0" fontId="2" fillId="7" borderId="25" xfId="0" applyFont="1" applyFill="1" applyBorder="1" applyAlignment="1" applyProtection="1">
      <alignment horizontal="left" wrapText="1" indent="2"/>
      <protection locked="0"/>
    </xf>
    <xf numFmtId="0" fontId="2" fillId="7" borderId="2" xfId="0" applyFont="1" applyFill="1" applyBorder="1" applyAlignment="1" applyProtection="1">
      <alignment horizontal="left" wrapText="1" indent="2"/>
      <protection locked="0"/>
    </xf>
    <xf numFmtId="0" fontId="0" fillId="7" borderId="25" xfId="0" applyFill="1" applyBorder="1" applyAlignment="1" applyProtection="1">
      <alignment horizontal="left" wrapText="1" indent="1"/>
      <protection locked="0"/>
    </xf>
    <xf numFmtId="0" fontId="0" fillId="7" borderId="69" xfId="0" applyFill="1" applyBorder="1" applyAlignment="1" applyProtection="1">
      <alignment horizontal="left" wrapText="1" indent="1"/>
      <protection locked="0"/>
    </xf>
    <xf numFmtId="0" fontId="0" fillId="7" borderId="52" xfId="0" applyFill="1" applyBorder="1" applyAlignment="1" applyProtection="1">
      <alignment horizontal="left" wrapText="1" indent="1"/>
      <protection locked="0"/>
    </xf>
    <xf numFmtId="0" fontId="0" fillId="7" borderId="70" xfId="0" applyFill="1" applyBorder="1" applyAlignment="1" applyProtection="1">
      <alignment horizontal="left" wrapText="1" indent="1"/>
      <protection locked="0"/>
    </xf>
    <xf numFmtId="0" fontId="2" fillId="7" borderId="25" xfId="0" applyFont="1" applyFill="1" applyBorder="1" applyAlignment="1" applyProtection="1">
      <alignment horizontal="left" wrapText="1" indent="1"/>
      <protection locked="0"/>
    </xf>
    <xf numFmtId="0" fontId="2" fillId="7" borderId="69" xfId="0" applyFont="1" applyFill="1" applyBorder="1" applyAlignment="1" applyProtection="1">
      <alignment horizontal="left" wrapText="1" indent="1"/>
      <protection locked="0"/>
    </xf>
    <xf numFmtId="0" fontId="2" fillId="7" borderId="70" xfId="0" applyFont="1" applyFill="1" applyBorder="1" applyAlignment="1" applyProtection="1">
      <alignment horizontal="left" wrapText="1" indent="1"/>
      <protection locked="0"/>
    </xf>
    <xf numFmtId="0" fontId="2" fillId="7" borderId="51" xfId="0" applyFont="1" applyFill="1" applyBorder="1" applyAlignment="1" applyProtection="1">
      <alignment horizontal="left" wrapText="1" indent="1"/>
      <protection locked="0"/>
    </xf>
    <xf numFmtId="0" fontId="9" fillId="7" borderId="23" xfId="0" applyFont="1" applyFill="1" applyBorder="1" applyAlignment="1" applyProtection="1">
      <alignment horizontal="center"/>
      <protection locked="0"/>
    </xf>
    <xf numFmtId="6" fontId="0" fillId="7" borderId="23" xfId="0" applyNumberFormat="1" applyFill="1" applyBorder="1" applyAlignment="1" applyProtection="1">
      <alignment horizontal="right" wrapText="1"/>
      <protection locked="0"/>
    </xf>
    <xf numFmtId="3" fontId="3" fillId="7" borderId="23" xfId="1" applyNumberFormat="1" applyFont="1" applyFill="1" applyBorder="1" applyAlignment="1" applyProtection="1">
      <alignment horizontal="right"/>
      <protection locked="0"/>
    </xf>
    <xf numFmtId="3" fontId="3" fillId="7" borderId="23" xfId="0" applyNumberFormat="1" applyFont="1" applyFill="1" applyBorder="1" applyAlignment="1" applyProtection="1">
      <alignment horizontal="right"/>
      <protection locked="0"/>
    </xf>
    <xf numFmtId="3" fontId="1" fillId="4" borderId="2" xfId="0" applyNumberFormat="1" applyFont="1" applyFill="1" applyBorder="1" applyAlignment="1" applyProtection="1">
      <alignment wrapText="1"/>
      <protection locked="0"/>
    </xf>
    <xf numFmtId="3" fontId="1" fillId="4" borderId="2" xfId="0" applyNumberFormat="1" applyFont="1" applyFill="1" applyBorder="1" applyAlignment="1" applyProtection="1">
      <alignment horizontal="center"/>
      <protection locked="0"/>
    </xf>
    <xf numFmtId="3" fontId="1" fillId="4" borderId="2" xfId="0" applyNumberFormat="1" applyFont="1" applyFill="1" applyBorder="1" applyAlignment="1" applyProtection="1">
      <alignment horizontal="left"/>
      <protection locked="0"/>
    </xf>
    <xf numFmtId="0" fontId="9" fillId="5" borderId="9" xfId="0" applyFont="1" applyFill="1" applyBorder="1" applyAlignment="1" applyProtection="1">
      <alignment horizontal="right"/>
      <protection locked="0"/>
    </xf>
    <xf numFmtId="10" fontId="17" fillId="0" borderId="0" xfId="0" applyNumberFormat="1" applyFont="1" applyAlignment="1" applyProtection="1">
      <alignment horizontal="left" indent="1"/>
      <protection locked="0"/>
    </xf>
    <xf numFmtId="169" fontId="2" fillId="0" borderId="32" xfId="0" applyNumberFormat="1" applyFont="1" applyBorder="1" applyAlignment="1" applyProtection="1">
      <alignment horizontal="center" wrapText="1"/>
      <protection locked="0"/>
    </xf>
    <xf numFmtId="166" fontId="18" fillId="9" borderId="26" xfId="1" applyNumberFormat="1" applyFont="1" applyFill="1" applyBorder="1" applyProtection="1">
      <protection hidden="1"/>
    </xf>
    <xf numFmtId="10" fontId="18" fillId="9" borderId="29" xfId="0" applyNumberFormat="1" applyFont="1" applyFill="1" applyBorder="1" applyAlignment="1" applyProtection="1">
      <alignment horizontal="right"/>
      <protection locked="0"/>
    </xf>
    <xf numFmtId="0" fontId="19" fillId="9" borderId="28" xfId="0" applyFont="1" applyFill="1" applyBorder="1" applyProtection="1">
      <protection locked="0"/>
    </xf>
    <xf numFmtId="166" fontId="18" fillId="9" borderId="26" xfId="1" applyNumberFormat="1" applyFont="1" applyFill="1" applyBorder="1" applyProtection="1">
      <protection locked="0"/>
    </xf>
    <xf numFmtId="0" fontId="20" fillId="9" borderId="26" xfId="0" applyFont="1" applyFill="1" applyBorder="1" applyProtection="1">
      <protection locked="0"/>
    </xf>
    <xf numFmtId="0" fontId="20" fillId="9" borderId="29" xfId="0" applyFont="1" applyFill="1" applyBorder="1" applyProtection="1">
      <protection locked="0"/>
    </xf>
    <xf numFmtId="0" fontId="20" fillId="9" borderId="55" xfId="0" applyFont="1" applyFill="1" applyBorder="1" applyProtection="1">
      <protection locked="0"/>
    </xf>
    <xf numFmtId="0" fontId="21" fillId="9" borderId="26" xfId="0" applyFont="1" applyFill="1" applyBorder="1" applyProtection="1">
      <protection locked="0"/>
    </xf>
    <xf numFmtId="165" fontId="21" fillId="9" borderId="29" xfId="0" applyNumberFormat="1" applyFont="1" applyFill="1" applyBorder="1" applyProtection="1">
      <protection locked="0"/>
    </xf>
    <xf numFmtId="3" fontId="3" fillId="7" borderId="72" xfId="0" applyNumberFormat="1" applyFont="1" applyFill="1" applyBorder="1" applyAlignment="1" applyProtection="1">
      <alignment wrapText="1"/>
      <protection locked="0"/>
    </xf>
    <xf numFmtId="3" fontId="2" fillId="7" borderId="71" xfId="0" applyNumberFormat="1" applyFont="1" applyFill="1" applyBorder="1" applyProtection="1">
      <protection locked="0"/>
    </xf>
    <xf numFmtId="14" fontId="2" fillId="7" borderId="71" xfId="0" applyNumberFormat="1" applyFont="1" applyFill="1" applyBorder="1" applyAlignment="1" applyProtection="1">
      <alignment horizontal="left"/>
      <protection locked="0"/>
    </xf>
    <xf numFmtId="14" fontId="2" fillId="7" borderId="74" xfId="0" applyNumberFormat="1" applyFont="1" applyFill="1" applyBorder="1" applyAlignment="1" applyProtection="1">
      <alignment horizontal="left"/>
      <protection locked="0"/>
    </xf>
    <xf numFmtId="0" fontId="2" fillId="7" borderId="71" xfId="0" applyFont="1" applyFill="1" applyBorder="1" applyAlignment="1" applyProtection="1">
      <alignment horizontal="center"/>
      <protection locked="0"/>
    </xf>
    <xf numFmtId="0" fontId="2" fillId="7" borderId="72" xfId="0" applyFont="1" applyFill="1" applyBorder="1" applyAlignment="1" applyProtection="1">
      <alignment horizontal="center"/>
      <protection locked="0"/>
    </xf>
    <xf numFmtId="0" fontId="2" fillId="7" borderId="73" xfId="0" applyFont="1" applyFill="1" applyBorder="1" applyAlignment="1" applyProtection="1">
      <alignment horizontal="center"/>
      <protection locked="0"/>
    </xf>
    <xf numFmtId="0" fontId="2" fillId="8" borderId="71" xfId="0" applyFont="1" applyFill="1" applyBorder="1" applyAlignment="1" applyProtection="1">
      <alignment vertical="top"/>
      <protection locked="0"/>
    </xf>
    <xf numFmtId="0" fontId="2" fillId="8" borderId="72" xfId="0" applyFont="1" applyFill="1" applyBorder="1" applyAlignment="1" applyProtection="1">
      <alignment vertical="top"/>
      <protection locked="0"/>
    </xf>
    <xf numFmtId="3" fontId="2" fillId="8" borderId="72" xfId="0" applyNumberFormat="1" applyFont="1" applyFill="1" applyBorder="1" applyProtection="1">
      <protection locked="0"/>
    </xf>
    <xf numFmtId="3" fontId="2" fillId="8" borderId="73" xfId="0" applyNumberFormat="1" applyFont="1" applyFill="1" applyBorder="1" applyAlignment="1" applyProtection="1">
      <alignment horizontal="right"/>
      <protection locked="0"/>
    </xf>
    <xf numFmtId="0" fontId="2" fillId="8" borderId="76" xfId="0" applyFont="1" applyFill="1" applyBorder="1" applyAlignment="1" applyProtection="1">
      <alignment horizontal="right"/>
      <protection locked="0"/>
    </xf>
    <xf numFmtId="0" fontId="2" fillId="8" borderId="77" xfId="0" applyFont="1" applyFill="1" applyBorder="1" applyAlignment="1" applyProtection="1">
      <alignment horizontal="right"/>
      <protection locked="0"/>
    </xf>
    <xf numFmtId="9" fontId="0" fillId="8" borderId="78" xfId="0" applyNumberFormat="1" applyFill="1" applyBorder="1" applyAlignment="1" applyProtection="1">
      <alignment horizontal="center"/>
      <protection locked="0"/>
    </xf>
    <xf numFmtId="9" fontId="2" fillId="8" borderId="80" xfId="2" applyFont="1" applyFill="1" applyBorder="1" applyAlignment="1" applyProtection="1">
      <alignment horizontal="center"/>
      <protection locked="0"/>
    </xf>
    <xf numFmtId="0" fontId="0" fillId="8" borderId="74" xfId="0" applyFill="1" applyBorder="1" applyProtection="1">
      <protection locked="0"/>
    </xf>
    <xf numFmtId="0" fontId="2" fillId="8" borderId="79" xfId="0" applyFont="1" applyFill="1" applyBorder="1" applyProtection="1">
      <protection locked="0"/>
    </xf>
    <xf numFmtId="0" fontId="2" fillId="8" borderId="80" xfId="0" applyFont="1" applyFill="1" applyBorder="1" applyAlignment="1" applyProtection="1">
      <alignment horizontal="right"/>
      <protection locked="0"/>
    </xf>
    <xf numFmtId="9" fontId="0" fillId="8" borderId="80" xfId="0" applyNumberFormat="1" applyFill="1" applyBorder="1" applyAlignment="1" applyProtection="1">
      <alignment horizontal="center"/>
      <protection locked="0"/>
    </xf>
    <xf numFmtId="0" fontId="3" fillId="10" borderId="50" xfId="0" applyFont="1" applyFill="1" applyBorder="1" applyAlignment="1" applyProtection="1">
      <alignment horizontal="right"/>
      <protection locked="0"/>
    </xf>
    <xf numFmtId="0" fontId="18" fillId="11" borderId="4" xfId="0" applyFont="1" applyFill="1" applyBorder="1" applyAlignment="1" applyProtection="1">
      <alignment horizontal="left"/>
      <protection locked="0"/>
    </xf>
    <xf numFmtId="0" fontId="14" fillId="10" borderId="23" xfId="0" applyFont="1" applyFill="1" applyBorder="1" applyAlignment="1" applyProtection="1">
      <alignment horizontal="center"/>
      <protection locked="0"/>
    </xf>
    <xf numFmtId="0" fontId="9" fillId="10" borderId="23" xfId="0" applyFont="1" applyFill="1" applyBorder="1" applyAlignment="1" applyProtection="1">
      <alignment horizontal="center"/>
      <protection locked="0"/>
    </xf>
    <xf numFmtId="6" fontId="0" fillId="10" borderId="23" xfId="0" applyNumberFormat="1" applyFill="1" applyBorder="1" applyAlignment="1" applyProtection="1">
      <alignment horizontal="right" wrapText="1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6" fontId="0" fillId="2" borderId="2" xfId="0" applyNumberFormat="1" applyFill="1" applyBorder="1" applyAlignment="1" applyProtection="1">
      <alignment horizontal="right" wrapText="1"/>
      <protection locked="0"/>
    </xf>
    <xf numFmtId="0" fontId="2" fillId="5" borderId="45" xfId="0" applyFont="1" applyFill="1" applyBorder="1" applyAlignment="1" applyProtection="1">
      <alignment horizontal="left" wrapText="1" indent="1"/>
      <protection locked="0"/>
    </xf>
    <xf numFmtId="0" fontId="4" fillId="0" borderId="82" xfId="0" applyFont="1" applyBorder="1" applyAlignment="1" applyProtection="1">
      <alignment horizontal="center" wrapText="1"/>
      <protection locked="0"/>
    </xf>
    <xf numFmtId="0" fontId="9" fillId="5" borderId="20" xfId="0" applyFont="1" applyFill="1" applyBorder="1" applyAlignment="1" applyProtection="1">
      <alignment horizontal="center" wrapText="1"/>
      <protection locked="0"/>
    </xf>
    <xf numFmtId="0" fontId="9" fillId="12" borderId="1" xfId="0" applyFont="1" applyFill="1" applyBorder="1" applyAlignment="1" applyProtection="1">
      <alignment horizontal="center"/>
      <protection locked="0"/>
    </xf>
    <xf numFmtId="6" fontId="0" fillId="12" borderId="1" xfId="0" applyNumberFormat="1" applyFill="1" applyBorder="1" applyAlignment="1" applyProtection="1">
      <alignment horizontal="right" wrapText="1"/>
      <protection locked="0"/>
    </xf>
    <xf numFmtId="3" fontId="3" fillId="12" borderId="1" xfId="0" applyNumberFormat="1" applyFont="1" applyFill="1" applyBorder="1" applyAlignment="1" applyProtection="1">
      <alignment horizontal="right"/>
      <protection locked="0"/>
    </xf>
    <xf numFmtId="0" fontId="6" fillId="0" borderId="87" xfId="0" applyFont="1" applyBorder="1" applyAlignment="1" applyProtection="1">
      <alignment horizontal="left" wrapText="1" indent="1"/>
      <protection locked="0"/>
    </xf>
    <xf numFmtId="0" fontId="6" fillId="0" borderId="88" xfId="0" applyFont="1" applyBorder="1" applyAlignment="1" applyProtection="1">
      <alignment horizontal="left" wrapText="1" indent="1"/>
      <protection locked="0"/>
    </xf>
    <xf numFmtId="0" fontId="6" fillId="0" borderId="89" xfId="0" applyFont="1" applyBorder="1" applyAlignment="1" applyProtection="1">
      <alignment horizontal="left" wrapText="1" indent="1"/>
      <protection locked="0"/>
    </xf>
    <xf numFmtId="0" fontId="6" fillId="0" borderId="92" xfId="0" applyFont="1" applyBorder="1" applyAlignment="1" applyProtection="1">
      <alignment horizontal="left" wrapText="1" indent="1"/>
      <protection locked="0"/>
    </xf>
    <xf numFmtId="0" fontId="3" fillId="10" borderId="95" xfId="0" applyFont="1" applyFill="1" applyBorder="1" applyAlignment="1" applyProtection="1">
      <alignment horizontal="right"/>
      <protection locked="0"/>
    </xf>
    <xf numFmtId="3" fontId="3" fillId="10" borderId="95" xfId="1" applyNumberFormat="1" applyFont="1" applyFill="1" applyBorder="1" applyAlignment="1" applyProtection="1">
      <alignment horizontal="right"/>
      <protection locked="0"/>
    </xf>
    <xf numFmtId="0" fontId="11" fillId="12" borderId="26" xfId="3" applyFont="1" applyFill="1" applyBorder="1" applyAlignment="1" applyProtection="1">
      <alignment horizontal="center"/>
      <protection locked="0"/>
    </xf>
    <xf numFmtId="0" fontId="10" fillId="12" borderId="26" xfId="0" applyFont="1" applyFill="1" applyBorder="1" applyAlignment="1" applyProtection="1">
      <alignment horizontal="center"/>
      <protection locked="0"/>
    </xf>
    <xf numFmtId="3" fontId="3" fillId="12" borderId="26" xfId="0" applyNumberFormat="1" applyFont="1" applyFill="1" applyBorder="1" applyAlignment="1" applyProtection="1">
      <alignment horizontal="left" indent="1"/>
      <protection locked="0"/>
    </xf>
    <xf numFmtId="3" fontId="3" fillId="12" borderId="26" xfId="0" applyNumberFormat="1" applyFont="1" applyFill="1" applyBorder="1" applyAlignment="1" applyProtection="1">
      <alignment horizontal="right"/>
      <protection locked="0"/>
    </xf>
    <xf numFmtId="10" fontId="0" fillId="5" borderId="16" xfId="0" applyNumberFormat="1" applyFill="1" applyBorder="1" applyAlignment="1" applyProtection="1">
      <alignment horizontal="right" wrapText="1"/>
      <protection locked="0" hidden="1"/>
    </xf>
    <xf numFmtId="10" fontId="0" fillId="5" borderId="12" xfId="0" applyNumberFormat="1" applyFill="1" applyBorder="1" applyAlignment="1" applyProtection="1">
      <alignment horizontal="right" wrapText="1"/>
      <protection locked="0" hidden="1"/>
    </xf>
    <xf numFmtId="10" fontId="0" fillId="5" borderId="22" xfId="0" applyNumberFormat="1" applyFill="1" applyBorder="1" applyAlignment="1" applyProtection="1">
      <alignment horizontal="right" wrapText="1"/>
      <protection locked="0" hidden="1"/>
    </xf>
    <xf numFmtId="10" fontId="0" fillId="5" borderId="83" xfId="0" applyNumberFormat="1" applyFill="1" applyBorder="1" applyAlignment="1" applyProtection="1">
      <alignment horizontal="right" wrapText="1"/>
      <protection locked="0" hidden="1"/>
    </xf>
    <xf numFmtId="0" fontId="0" fillId="5" borderId="12" xfId="0" applyFill="1" applyBorder="1" applyAlignment="1" applyProtection="1">
      <alignment horizontal="right" wrapText="1"/>
      <protection locked="0" hidden="1"/>
    </xf>
    <xf numFmtId="38" fontId="0" fillId="7" borderId="83" xfId="0" applyNumberFormat="1" applyFill="1" applyBorder="1" applyAlignment="1" applyProtection="1">
      <alignment horizontal="right" wrapText="1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3" fontId="6" fillId="5" borderId="110" xfId="1" applyNumberFormat="1" applyFont="1" applyFill="1" applyBorder="1" applyAlignment="1" applyProtection="1">
      <alignment horizontal="right"/>
      <protection locked="0"/>
    </xf>
    <xf numFmtId="3" fontId="6" fillId="5" borderId="111" xfId="1" applyNumberFormat="1" applyFont="1" applyFill="1" applyBorder="1" applyAlignment="1" applyProtection="1">
      <alignment horizontal="right"/>
      <protection locked="0"/>
    </xf>
    <xf numFmtId="3" fontId="6" fillId="5" borderId="112" xfId="1" applyNumberFormat="1" applyFont="1" applyFill="1" applyBorder="1" applyAlignment="1" applyProtection="1">
      <alignment horizontal="right"/>
      <protection locked="0"/>
    </xf>
    <xf numFmtId="3" fontId="6" fillId="5" borderId="115" xfId="1" applyNumberFormat="1" applyFont="1" applyFill="1" applyBorder="1" applyAlignment="1" applyProtection="1">
      <alignment horizontal="right"/>
      <protection locked="0"/>
    </xf>
    <xf numFmtId="3" fontId="0" fillId="7" borderId="0" xfId="0" applyNumberFormat="1" applyFill="1" applyAlignment="1" applyProtection="1">
      <alignment horizontal="right"/>
      <protection locked="0"/>
    </xf>
    <xf numFmtId="3" fontId="3" fillId="7" borderId="0" xfId="0" applyNumberFormat="1" applyFont="1" applyFill="1" applyAlignment="1" applyProtection="1">
      <alignment horizontal="right"/>
      <protection locked="0"/>
    </xf>
    <xf numFmtId="3" fontId="2" fillId="7" borderId="0" xfId="0" applyNumberFormat="1" applyFont="1" applyFill="1" applyAlignment="1" applyProtection="1">
      <alignment horizontal="right"/>
      <protection locked="0"/>
    </xf>
    <xf numFmtId="9" fontId="2" fillId="0" borderId="0" xfId="2" applyFont="1" applyFill="1" applyBorder="1" applyAlignment="1" applyProtection="1">
      <alignment horizontal="center"/>
      <protection locked="0"/>
    </xf>
    <xf numFmtId="3" fontId="3" fillId="10" borderId="123" xfId="1" applyNumberFormat="1" applyFont="1" applyFill="1" applyBorder="1" applyAlignment="1" applyProtection="1">
      <alignment horizontal="right"/>
      <protection locked="0"/>
    </xf>
    <xf numFmtId="2" fontId="6" fillId="5" borderId="126" xfId="0" applyNumberFormat="1" applyFont="1" applyFill="1" applyBorder="1" applyAlignment="1" applyProtection="1">
      <alignment horizontal="right" wrapText="1"/>
      <protection locked="0"/>
    </xf>
    <xf numFmtId="2" fontId="6" fillId="5" borderId="127" xfId="0" applyNumberFormat="1" applyFont="1" applyFill="1" applyBorder="1" applyAlignment="1" applyProtection="1">
      <alignment horizontal="right" wrapText="1"/>
      <protection locked="0"/>
    </xf>
    <xf numFmtId="2" fontId="6" fillId="5" borderId="128" xfId="0" applyNumberFormat="1" applyFont="1" applyFill="1" applyBorder="1" applyAlignment="1" applyProtection="1">
      <alignment horizontal="right" wrapText="1"/>
      <protection locked="0"/>
    </xf>
    <xf numFmtId="2" fontId="3" fillId="10" borderId="131" xfId="0" applyNumberFormat="1" applyFont="1" applyFill="1" applyBorder="1" applyAlignment="1" applyProtection="1">
      <alignment horizontal="right" wrapText="1"/>
      <protection locked="0"/>
    </xf>
    <xf numFmtId="3" fontId="3" fillId="12" borderId="132" xfId="0" applyNumberFormat="1" applyFont="1" applyFill="1" applyBorder="1" applyAlignment="1" applyProtection="1">
      <alignment horizontal="right" indent="1"/>
      <protection locked="0"/>
    </xf>
    <xf numFmtId="3" fontId="0" fillId="7" borderId="75" xfId="0" applyNumberFormat="1" applyFill="1" applyBorder="1" applyAlignment="1" applyProtection="1">
      <alignment horizontal="right" wrapText="1"/>
      <protection locked="0"/>
    </xf>
    <xf numFmtId="3" fontId="0" fillId="12" borderId="141" xfId="0" applyNumberFormat="1" applyFill="1" applyBorder="1" applyAlignment="1" applyProtection="1">
      <alignment horizontal="right" wrapText="1"/>
      <protection locked="0"/>
    </xf>
    <xf numFmtId="3" fontId="0" fillId="7" borderId="144" xfId="0" applyNumberFormat="1" applyFill="1" applyBorder="1" applyAlignment="1" applyProtection="1">
      <alignment horizontal="right" wrapText="1"/>
      <protection locked="0"/>
    </xf>
    <xf numFmtId="3" fontId="3" fillId="7" borderId="144" xfId="0" applyNumberFormat="1" applyFont="1" applyFill="1" applyBorder="1" applyAlignment="1" applyProtection="1">
      <alignment horizontal="right"/>
      <protection locked="0"/>
    </xf>
    <xf numFmtId="3" fontId="3" fillId="12" borderId="132" xfId="0" applyNumberFormat="1" applyFont="1" applyFill="1" applyBorder="1" applyAlignment="1" applyProtection="1">
      <alignment horizontal="right"/>
      <protection locked="0"/>
    </xf>
    <xf numFmtId="3" fontId="0" fillId="7" borderId="75" xfId="0" applyNumberFormat="1" applyFill="1" applyBorder="1" applyAlignment="1" applyProtection="1">
      <alignment horizontal="right"/>
      <protection locked="0"/>
    </xf>
    <xf numFmtId="3" fontId="3" fillId="12" borderId="141" xfId="0" applyNumberFormat="1" applyFont="1" applyFill="1" applyBorder="1" applyAlignment="1" applyProtection="1">
      <alignment horizontal="right"/>
      <protection locked="0"/>
    </xf>
    <xf numFmtId="3" fontId="3" fillId="7" borderId="75" xfId="0" applyNumberFormat="1" applyFont="1" applyFill="1" applyBorder="1" applyAlignment="1" applyProtection="1">
      <alignment horizontal="right"/>
      <protection locked="0"/>
    </xf>
    <xf numFmtId="3" fontId="2" fillId="7" borderId="75" xfId="0" applyNumberFormat="1" applyFont="1" applyFill="1" applyBorder="1" applyAlignment="1" applyProtection="1">
      <alignment horizontal="right"/>
      <protection locked="0"/>
    </xf>
    <xf numFmtId="3" fontId="3" fillId="7" borderId="144" xfId="1" applyNumberFormat="1" applyFont="1" applyFill="1" applyBorder="1" applyAlignment="1" applyProtection="1">
      <alignment horizontal="right"/>
      <protection locked="0"/>
    </xf>
    <xf numFmtId="44" fontId="0" fillId="0" borderId="0" xfId="1" applyFont="1" applyBorder="1" applyProtection="1">
      <protection locked="0"/>
    </xf>
    <xf numFmtId="166" fontId="3" fillId="0" borderId="0" xfId="1" applyNumberFormat="1" applyFont="1" applyFill="1" applyBorder="1" applyAlignment="1" applyProtection="1">
      <protection locked="0"/>
    </xf>
    <xf numFmtId="170" fontId="6" fillId="6" borderId="0" xfId="0" applyNumberFormat="1" applyFont="1" applyFill="1" applyAlignment="1" applyProtection="1">
      <alignment horizontal="center"/>
      <protection locked="0"/>
    </xf>
    <xf numFmtId="170" fontId="6" fillId="6" borderId="75" xfId="0" applyNumberFormat="1" applyFont="1" applyFill="1" applyBorder="1" applyAlignment="1" applyProtection="1">
      <alignment horizontal="center"/>
      <protection locked="0"/>
    </xf>
    <xf numFmtId="0" fontId="3" fillId="10" borderId="94" xfId="0" applyFont="1" applyFill="1" applyBorder="1" applyProtection="1">
      <protection locked="0"/>
    </xf>
    <xf numFmtId="0" fontId="3" fillId="10" borderId="95" xfId="0" applyFont="1" applyFill="1" applyBorder="1" applyProtection="1">
      <protection locked="0"/>
    </xf>
    <xf numFmtId="0" fontId="16" fillId="12" borderId="26" xfId="3" applyFont="1" applyFill="1" applyBorder="1" applyAlignment="1" applyProtection="1">
      <protection locked="0"/>
    </xf>
    <xf numFmtId="0" fontId="3" fillId="12" borderId="1" xfId="0" applyFont="1" applyFill="1" applyBorder="1" applyProtection="1">
      <protection locked="0"/>
    </xf>
    <xf numFmtId="0" fontId="3" fillId="10" borderId="23" xfId="0" applyFont="1" applyFill="1" applyBorder="1" applyProtection="1">
      <protection locked="0"/>
    </xf>
    <xf numFmtId="0" fontId="3" fillId="7" borderId="23" xfId="0" applyFont="1" applyFill="1" applyBorder="1" applyProtection="1">
      <protection locked="0"/>
    </xf>
    <xf numFmtId="0" fontId="2" fillId="7" borderId="52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left" wrapText="1" indent="2"/>
      <protection locked="0"/>
    </xf>
    <xf numFmtId="0" fontId="2" fillId="0" borderId="2" xfId="0" applyFont="1" applyBorder="1" applyAlignment="1" applyProtection="1">
      <alignment horizontal="left" wrapText="1" indent="2"/>
      <protection locked="0"/>
    </xf>
    <xf numFmtId="0" fontId="3" fillId="2" borderId="2" xfId="0" applyFont="1" applyFill="1" applyBorder="1" applyProtection="1">
      <protection locked="0"/>
    </xf>
    <xf numFmtId="0" fontId="3" fillId="12" borderId="98" xfId="0" applyFont="1" applyFill="1" applyBorder="1" applyProtection="1">
      <protection locked="0"/>
    </xf>
    <xf numFmtId="0" fontId="3" fillId="12" borderId="0" xfId="0" applyFont="1" applyFill="1" applyProtection="1">
      <protection locked="0"/>
    </xf>
    <xf numFmtId="0" fontId="2" fillId="12" borderId="0" xfId="0" applyFont="1" applyFill="1" applyProtection="1">
      <protection locked="0"/>
    </xf>
    <xf numFmtId="0" fontId="3" fillId="12" borderId="0" xfId="0" applyFont="1" applyFill="1" applyAlignment="1" applyProtection="1">
      <alignment horizontal="center"/>
      <protection locked="0"/>
    </xf>
    <xf numFmtId="0" fontId="3" fillId="12" borderId="0" xfId="0" applyFont="1" applyFill="1" applyAlignment="1" applyProtection="1">
      <alignment horizontal="right"/>
      <protection locked="0"/>
    </xf>
    <xf numFmtId="2" fontId="3" fillId="12" borderId="124" xfId="0" applyNumberFormat="1" applyFont="1" applyFill="1" applyBorder="1" applyAlignment="1" applyProtection="1">
      <alignment horizontal="center"/>
      <protection locked="0"/>
    </xf>
    <xf numFmtId="3" fontId="3" fillId="12" borderId="85" xfId="0" applyNumberFormat="1" applyFont="1" applyFill="1" applyBorder="1" applyAlignment="1" applyProtection="1">
      <alignment horizontal="center"/>
      <protection locked="0"/>
    </xf>
    <xf numFmtId="0" fontId="3" fillId="12" borderId="124" xfId="0" applyFont="1" applyFill="1" applyBorder="1" applyAlignment="1" applyProtection="1">
      <alignment horizontal="center"/>
      <protection locked="0"/>
    </xf>
    <xf numFmtId="0" fontId="3" fillId="12" borderId="90" xfId="0" applyFont="1" applyFill="1" applyBorder="1" applyProtection="1">
      <protection locked="0"/>
    </xf>
    <xf numFmtId="0" fontId="3" fillId="12" borderId="85" xfId="0" applyFont="1" applyFill="1" applyBorder="1" applyProtection="1">
      <protection locked="0"/>
    </xf>
    <xf numFmtId="0" fontId="2" fillId="12" borderId="85" xfId="0" applyFont="1" applyFill="1" applyBorder="1" applyProtection="1">
      <protection locked="0"/>
    </xf>
    <xf numFmtId="0" fontId="3" fillId="12" borderId="85" xfId="0" applyFont="1" applyFill="1" applyBorder="1" applyAlignment="1" applyProtection="1">
      <alignment horizontal="center"/>
      <protection locked="0"/>
    </xf>
    <xf numFmtId="0" fontId="3" fillId="12" borderId="85" xfId="0" applyFont="1" applyFill="1" applyBorder="1" applyAlignment="1" applyProtection="1">
      <alignment horizontal="right"/>
      <protection locked="0"/>
    </xf>
    <xf numFmtId="2" fontId="6" fillId="12" borderId="130" xfId="0" applyNumberFormat="1" applyFont="1" applyFill="1" applyBorder="1" applyAlignment="1" applyProtection="1">
      <alignment horizontal="right" wrapText="1"/>
      <protection locked="0"/>
    </xf>
    <xf numFmtId="3" fontId="6" fillId="12" borderId="114" xfId="1" applyNumberFormat="1" applyFont="1" applyFill="1" applyBorder="1" applyAlignment="1" applyProtection="1">
      <alignment horizontal="right"/>
      <protection locked="0"/>
    </xf>
    <xf numFmtId="2" fontId="6" fillId="12" borderId="153" xfId="1" applyNumberFormat="1" applyFont="1" applyFill="1" applyBorder="1" applyAlignment="1" applyProtection="1">
      <alignment horizontal="right"/>
      <protection locked="0"/>
    </xf>
    <xf numFmtId="3" fontId="6" fillId="12" borderId="91" xfId="1" applyNumberFormat="1" applyFont="1" applyFill="1" applyBorder="1" applyAlignment="1" applyProtection="1">
      <alignment horizontal="right"/>
      <protection locked="0"/>
    </xf>
    <xf numFmtId="0" fontId="3" fillId="12" borderId="27" xfId="0" applyFont="1" applyFill="1" applyBorder="1" applyProtection="1">
      <protection locked="0"/>
    </xf>
    <xf numFmtId="0" fontId="9" fillId="12" borderId="23" xfId="0" applyFont="1" applyFill="1" applyBorder="1" applyAlignment="1" applyProtection="1">
      <alignment horizontal="center"/>
      <protection locked="0"/>
    </xf>
    <xf numFmtId="6" fontId="0" fillId="12" borderId="23" xfId="0" applyNumberFormat="1" applyFill="1" applyBorder="1" applyAlignment="1" applyProtection="1">
      <alignment horizontal="right" wrapText="1"/>
      <protection locked="0"/>
    </xf>
    <xf numFmtId="3" fontId="0" fillId="12" borderId="144" xfId="0" applyNumberFormat="1" applyFill="1" applyBorder="1" applyAlignment="1" applyProtection="1">
      <alignment horizontal="right" wrapText="1"/>
      <protection locked="0"/>
    </xf>
    <xf numFmtId="3" fontId="3" fillId="12" borderId="23" xfId="0" applyNumberFormat="1" applyFont="1" applyFill="1" applyBorder="1" applyAlignment="1" applyProtection="1">
      <alignment horizontal="right"/>
      <protection locked="0"/>
    </xf>
    <xf numFmtId="3" fontId="3" fillId="12" borderId="144" xfId="0" applyNumberFormat="1" applyFont="1" applyFill="1" applyBorder="1" applyAlignment="1" applyProtection="1">
      <alignment horizontal="right"/>
      <protection locked="0"/>
    </xf>
    <xf numFmtId="0" fontId="3" fillId="12" borderId="23" xfId="0" applyFont="1" applyFill="1" applyBorder="1" applyProtection="1">
      <protection locked="0"/>
    </xf>
    <xf numFmtId="0" fontId="15" fillId="2" borderId="93" xfId="0" applyFont="1" applyFill="1" applyBorder="1" applyAlignment="1" applyProtection="1">
      <alignment horizontal="left" wrapText="1" indent="1"/>
      <protection locked="0"/>
    </xf>
    <xf numFmtId="6" fontId="3" fillId="2" borderId="81" xfId="0" applyNumberFormat="1" applyFont="1" applyFill="1" applyBorder="1" applyProtection="1">
      <protection locked="0"/>
    </xf>
    <xf numFmtId="6" fontId="3" fillId="2" borderId="49" xfId="0" applyNumberFormat="1" applyFont="1" applyFill="1" applyBorder="1" applyProtection="1">
      <protection locked="0"/>
    </xf>
    <xf numFmtId="6" fontId="3" fillId="2" borderId="49" xfId="0" applyNumberFormat="1" applyFont="1" applyFill="1" applyBorder="1" applyAlignment="1" applyProtection="1">
      <alignment horizontal="right"/>
      <protection locked="0"/>
    </xf>
    <xf numFmtId="2" fontId="3" fillId="2" borderId="129" xfId="0" applyNumberFormat="1" applyFont="1" applyFill="1" applyBorder="1" applyAlignment="1" applyProtection="1">
      <alignment horizontal="right" wrapText="1"/>
      <protection locked="0"/>
    </xf>
    <xf numFmtId="3" fontId="3" fillId="2" borderId="113" xfId="1" applyNumberFormat="1" applyFont="1" applyFill="1" applyBorder="1" applyAlignment="1" applyProtection="1">
      <alignment horizontal="right"/>
      <protection locked="0"/>
    </xf>
    <xf numFmtId="6" fontId="3" fillId="2" borderId="96" xfId="0" applyNumberFormat="1" applyFont="1" applyFill="1" applyBorder="1" applyProtection="1">
      <protection locked="0"/>
    </xf>
    <xf numFmtId="0" fontId="3" fillId="2" borderId="81" xfId="0" applyFont="1" applyFill="1" applyBorder="1" applyAlignment="1" applyProtection="1">
      <alignment horizontal="right" wrapText="1"/>
      <protection locked="0"/>
    </xf>
    <xf numFmtId="0" fontId="3" fillId="2" borderId="49" xfId="0" applyFont="1" applyFill="1" applyBorder="1" applyAlignment="1" applyProtection="1">
      <alignment wrapText="1"/>
      <protection locked="0"/>
    </xf>
    <xf numFmtId="0" fontId="3" fillId="2" borderId="49" xfId="0" applyFont="1" applyFill="1" applyBorder="1" applyAlignment="1" applyProtection="1">
      <alignment horizontal="right"/>
      <protection locked="0"/>
    </xf>
    <xf numFmtId="0" fontId="2" fillId="5" borderId="88" xfId="0" applyFont="1" applyFill="1" applyBorder="1" applyAlignment="1" applyProtection="1">
      <alignment horizontal="left" wrapText="1" indent="1"/>
      <protection locked="0"/>
    </xf>
    <xf numFmtId="3" fontId="15" fillId="5" borderId="158" xfId="1" applyNumberFormat="1" applyFont="1" applyFill="1" applyBorder="1" applyAlignment="1" applyProtection="1">
      <alignment horizontal="right"/>
      <protection locked="0"/>
    </xf>
    <xf numFmtId="3" fontId="15" fillId="5" borderId="159" xfId="1" applyNumberFormat="1" applyFont="1" applyFill="1" applyBorder="1" applyAlignment="1" applyProtection="1">
      <alignment horizontal="right"/>
      <protection locked="0"/>
    </xf>
    <xf numFmtId="0" fontId="2" fillId="5" borderId="89" xfId="0" applyFont="1" applyFill="1" applyBorder="1" applyAlignment="1" applyProtection="1">
      <alignment horizontal="left" wrapText="1" indent="1"/>
      <protection locked="0"/>
    </xf>
    <xf numFmtId="3" fontId="15" fillId="5" borderId="160" xfId="1" applyNumberFormat="1" applyFont="1" applyFill="1" applyBorder="1" applyAlignment="1" applyProtection="1">
      <alignment horizontal="right"/>
      <protection locked="0"/>
    </xf>
    <xf numFmtId="0" fontId="16" fillId="7" borderId="53" xfId="3" applyFont="1" applyFill="1" applyBorder="1" applyAlignment="1" applyProtection="1">
      <alignment horizontal="center"/>
      <protection locked="0"/>
    </xf>
    <xf numFmtId="0" fontId="3" fillId="7" borderId="53" xfId="0" applyFont="1" applyFill="1" applyBorder="1" applyAlignment="1" applyProtection="1">
      <alignment horizontal="center"/>
      <protection locked="0"/>
    </xf>
    <xf numFmtId="3" fontId="2" fillId="7" borderId="75" xfId="1" applyNumberFormat="1" applyFont="1" applyFill="1" applyBorder="1" applyAlignment="1" applyProtection="1">
      <alignment horizontal="right"/>
      <protection locked="0"/>
    </xf>
    <xf numFmtId="3" fontId="2" fillId="7" borderId="0" xfId="1" applyNumberFormat="1" applyFont="1" applyFill="1" applyBorder="1" applyAlignment="1" applyProtection="1">
      <alignment horizontal="right"/>
      <protection locked="0"/>
    </xf>
    <xf numFmtId="0" fontId="2" fillId="7" borderId="79" xfId="0" applyFont="1" applyFill="1" applyBorder="1" applyAlignment="1" applyProtection="1">
      <alignment horizontal="left" wrapText="1" indent="2"/>
      <protection locked="0"/>
    </xf>
    <xf numFmtId="0" fontId="16" fillId="7" borderId="79" xfId="3" applyFont="1" applyFill="1" applyBorder="1" applyAlignment="1" applyProtection="1">
      <alignment horizontal="center"/>
      <protection locked="0"/>
    </xf>
    <xf numFmtId="0" fontId="9" fillId="7" borderId="79" xfId="0" applyFont="1" applyFill="1" applyBorder="1" applyAlignment="1" applyProtection="1">
      <alignment horizontal="center" wrapText="1"/>
      <protection locked="0"/>
    </xf>
    <xf numFmtId="0" fontId="3" fillId="7" borderId="79" xfId="0" applyFont="1" applyFill="1" applyBorder="1" applyAlignment="1" applyProtection="1">
      <alignment horizontal="center"/>
      <protection locked="0"/>
    </xf>
    <xf numFmtId="3" fontId="2" fillId="7" borderId="74" xfId="1" applyNumberFormat="1" applyFont="1" applyFill="1" applyBorder="1" applyAlignment="1" applyProtection="1">
      <alignment horizontal="right"/>
      <protection locked="0"/>
    </xf>
    <xf numFmtId="3" fontId="2" fillId="7" borderId="79" xfId="1" applyNumberFormat="1" applyFont="1" applyFill="1" applyBorder="1" applyAlignment="1" applyProtection="1">
      <alignment horizontal="right"/>
      <protection locked="0"/>
    </xf>
    <xf numFmtId="0" fontId="3" fillId="2" borderId="46" xfId="0" applyFont="1" applyFill="1" applyBorder="1" applyAlignment="1" applyProtection="1">
      <alignment wrapText="1"/>
      <protection locked="0"/>
    </xf>
    <xf numFmtId="0" fontId="3" fillId="2" borderId="47" xfId="0" applyFont="1" applyFill="1" applyBorder="1" applyAlignment="1" applyProtection="1">
      <alignment wrapText="1"/>
      <protection locked="0"/>
    </xf>
    <xf numFmtId="0" fontId="3" fillId="2" borderId="47" xfId="0" applyFont="1" applyFill="1" applyBorder="1" applyAlignment="1" applyProtection="1">
      <alignment horizontal="right"/>
      <protection locked="0"/>
    </xf>
    <xf numFmtId="0" fontId="24" fillId="4" borderId="4" xfId="0" applyFont="1" applyFill="1" applyBorder="1" applyAlignment="1" applyProtection="1">
      <alignment horizontal="left" wrapText="1"/>
      <protection locked="0"/>
    </xf>
    <xf numFmtId="0" fontId="25" fillId="4" borderId="4" xfId="0" applyFont="1" applyFill="1" applyBorder="1" applyAlignment="1" applyProtection="1">
      <alignment horizontal="center" wrapText="1"/>
      <protection locked="0"/>
    </xf>
    <xf numFmtId="6" fontId="26" fillId="4" borderId="4" xfId="0" applyNumberFormat="1" applyFont="1" applyFill="1" applyBorder="1" applyAlignment="1" applyProtection="1">
      <alignment horizontal="right" wrapText="1"/>
      <protection locked="0"/>
    </xf>
    <xf numFmtId="0" fontId="3" fillId="7" borderId="98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0" fontId="9" fillId="7" borderId="0" xfId="0" applyFont="1" applyFill="1" applyAlignment="1" applyProtection="1">
      <alignment horizontal="center"/>
      <protection locked="0"/>
    </xf>
    <xf numFmtId="6" fontId="0" fillId="7" borderId="0" xfId="0" applyNumberFormat="1" applyFill="1" applyAlignment="1" applyProtection="1">
      <alignment horizontal="right" wrapText="1"/>
      <protection locked="0"/>
    </xf>
    <xf numFmtId="3" fontId="0" fillId="7" borderId="161" xfId="0" applyNumberFormat="1" applyFill="1" applyBorder="1" applyAlignment="1" applyProtection="1">
      <alignment horizontal="right"/>
      <protection locked="0"/>
    </xf>
    <xf numFmtId="3" fontId="2" fillId="5" borderId="105" xfId="0" applyNumberFormat="1" applyFont="1" applyFill="1" applyBorder="1" applyAlignment="1" applyProtection="1">
      <alignment horizontal="left" indent="2"/>
      <protection locked="0"/>
    </xf>
    <xf numFmtId="3" fontId="2" fillId="5" borderId="1" xfId="0" applyNumberFormat="1" applyFont="1" applyFill="1" applyBorder="1" applyAlignment="1" applyProtection="1">
      <alignment horizontal="left" wrapText="1" indent="2"/>
      <protection locked="0"/>
    </xf>
    <xf numFmtId="3" fontId="3" fillId="5" borderId="165" xfId="1" applyNumberFormat="1" applyFont="1" applyFill="1" applyBorder="1" applyAlignment="1" applyProtection="1">
      <alignment horizontal="right"/>
      <protection locked="0"/>
    </xf>
    <xf numFmtId="0" fontId="9" fillId="7" borderId="0" xfId="0" applyFont="1" applyFill="1" applyAlignment="1" applyProtection="1">
      <alignment horizontal="center" wrapText="1"/>
      <protection locked="0"/>
    </xf>
    <xf numFmtId="3" fontId="3" fillId="0" borderId="90" xfId="0" applyNumberFormat="1" applyFont="1" applyBorder="1" applyAlignment="1" applyProtection="1">
      <alignment horizontal="right" wrapText="1"/>
      <protection locked="0"/>
    </xf>
    <xf numFmtId="3" fontId="3" fillId="7" borderId="124" xfId="0" applyNumberFormat="1" applyFont="1" applyFill="1" applyBorder="1" applyProtection="1">
      <protection locked="0"/>
    </xf>
    <xf numFmtId="3" fontId="3" fillId="7" borderId="85" xfId="0" applyNumberFormat="1" applyFont="1" applyFill="1" applyBorder="1" applyAlignment="1" applyProtection="1">
      <alignment wrapText="1"/>
      <protection locked="0"/>
    </xf>
    <xf numFmtId="3" fontId="3" fillId="7" borderId="125" xfId="0" applyNumberFormat="1" applyFont="1" applyFill="1" applyBorder="1" applyAlignment="1" applyProtection="1">
      <alignment wrapText="1"/>
      <protection locked="0"/>
    </xf>
    <xf numFmtId="3" fontId="1" fillId="7" borderId="85" xfId="0" applyNumberFormat="1" applyFont="1" applyFill="1" applyBorder="1" applyAlignment="1" applyProtection="1">
      <alignment horizontal="left" wrapText="1"/>
      <protection locked="0"/>
    </xf>
    <xf numFmtId="3" fontId="1" fillId="7" borderId="85" xfId="0" applyNumberFormat="1" applyFont="1" applyFill="1" applyBorder="1" applyAlignment="1" applyProtection="1">
      <alignment wrapText="1"/>
      <protection locked="0"/>
    </xf>
    <xf numFmtId="10" fontId="12" fillId="7" borderId="85" xfId="0" applyNumberFormat="1" applyFont="1" applyFill="1" applyBorder="1" applyAlignment="1" applyProtection="1">
      <alignment horizontal="right"/>
      <protection locked="0"/>
    </xf>
    <xf numFmtId="14" fontId="12" fillId="7" borderId="86" xfId="0" applyNumberFormat="1" applyFont="1" applyFill="1" applyBorder="1" applyProtection="1">
      <protection locked="0"/>
    </xf>
    <xf numFmtId="0" fontId="2" fillId="0" borderId="107" xfId="0" applyFont="1" applyBorder="1" applyAlignment="1" applyProtection="1">
      <alignment horizontal="right"/>
      <protection locked="0"/>
    </xf>
    <xf numFmtId="0" fontId="0" fillId="7" borderId="99" xfId="0" applyFill="1" applyBorder="1" applyProtection="1">
      <protection locked="0"/>
    </xf>
    <xf numFmtId="3" fontId="2" fillId="0" borderId="107" xfId="0" applyNumberFormat="1" applyFont="1" applyBorder="1" applyAlignment="1" applyProtection="1">
      <alignment horizontal="right"/>
      <protection locked="0"/>
    </xf>
    <xf numFmtId="3" fontId="2" fillId="7" borderId="0" xfId="0" applyNumberFormat="1" applyFont="1" applyFill="1" applyProtection="1">
      <protection locked="0"/>
    </xf>
    <xf numFmtId="3" fontId="2" fillId="7" borderId="99" xfId="0" applyNumberFormat="1" applyFont="1" applyFill="1" applyBorder="1" applyProtection="1">
      <protection locked="0"/>
    </xf>
    <xf numFmtId="3" fontId="22" fillId="5" borderId="98" xfId="0" applyNumberFormat="1" applyFont="1" applyFill="1" applyBorder="1" applyProtection="1">
      <protection locked="0"/>
    </xf>
    <xf numFmtId="3" fontId="23" fillId="5" borderId="0" xfId="0" applyNumberFormat="1" applyFont="1" applyFill="1" applyProtection="1">
      <protection locked="0"/>
    </xf>
    <xf numFmtId="3" fontId="3" fillId="4" borderId="168" xfId="0" applyNumberFormat="1" applyFont="1" applyFill="1" applyBorder="1" applyAlignment="1" applyProtection="1">
      <alignment horizontal="center"/>
      <protection locked="0"/>
    </xf>
    <xf numFmtId="3" fontId="6" fillId="4" borderId="161" xfId="0" applyNumberFormat="1" applyFont="1" applyFill="1" applyBorder="1" applyAlignment="1" applyProtection="1">
      <alignment horizontal="center"/>
      <protection locked="0"/>
    </xf>
    <xf numFmtId="3" fontId="0" fillId="12" borderId="157" xfId="0" applyNumberFormat="1" applyFill="1" applyBorder="1" applyProtection="1">
      <protection locked="0"/>
    </xf>
    <xf numFmtId="3" fontId="3" fillId="2" borderId="170" xfId="1" applyNumberFormat="1" applyFont="1" applyFill="1" applyBorder="1" applyAlignment="1" applyProtection="1">
      <alignment horizontal="right"/>
      <protection locked="0"/>
    </xf>
    <xf numFmtId="3" fontId="15" fillId="12" borderId="171" xfId="1" applyNumberFormat="1" applyFont="1" applyFill="1" applyBorder="1" applyAlignment="1" applyProtection="1">
      <alignment horizontal="right"/>
      <protection locked="0"/>
    </xf>
    <xf numFmtId="3" fontId="15" fillId="5" borderId="172" xfId="1" applyNumberFormat="1" applyFont="1" applyFill="1" applyBorder="1" applyAlignment="1" applyProtection="1">
      <alignment horizontal="right"/>
      <protection locked="0"/>
    </xf>
    <xf numFmtId="3" fontId="3" fillId="10" borderId="166" xfId="1" applyNumberFormat="1" applyFont="1" applyFill="1" applyBorder="1" applyAlignment="1" applyProtection="1">
      <alignment horizontal="right"/>
      <protection locked="0"/>
    </xf>
    <xf numFmtId="3" fontId="3" fillId="12" borderId="97" xfId="0" applyNumberFormat="1" applyFont="1" applyFill="1" applyBorder="1" applyProtection="1">
      <protection locked="0"/>
    </xf>
    <xf numFmtId="3" fontId="3" fillId="12" borderId="173" xfId="0" applyNumberFormat="1" applyFont="1" applyFill="1" applyBorder="1" applyAlignment="1" applyProtection="1">
      <alignment horizontal="right"/>
      <protection locked="0"/>
    </xf>
    <xf numFmtId="0" fontId="2" fillId="7" borderId="0" xfId="0" applyFont="1" applyFill="1" applyAlignment="1" applyProtection="1">
      <alignment horizontal="left" wrapText="1" indent="2"/>
      <protection locked="0"/>
    </xf>
    <xf numFmtId="3" fontId="3" fillId="7" borderId="161" xfId="1" applyNumberFormat="1" applyFont="1" applyFill="1" applyBorder="1" applyAlignment="1" applyProtection="1">
      <alignment horizontal="right"/>
      <protection locked="0"/>
    </xf>
    <xf numFmtId="0" fontId="2" fillId="2" borderId="93" xfId="0" applyFont="1" applyFill="1" applyBorder="1" applyAlignment="1" applyProtection="1">
      <alignment horizontal="center" wrapText="1"/>
      <protection locked="0"/>
    </xf>
    <xf numFmtId="0" fontId="3" fillId="7" borderId="102" xfId="0" applyFont="1" applyFill="1" applyBorder="1" applyProtection="1">
      <protection locked="0"/>
    </xf>
    <xf numFmtId="3" fontId="3" fillId="7" borderId="174" xfId="1" applyNumberFormat="1" applyFont="1" applyFill="1" applyBorder="1" applyAlignment="1" applyProtection="1">
      <alignment horizontal="right"/>
      <protection locked="0"/>
    </xf>
    <xf numFmtId="0" fontId="2" fillId="5" borderId="92" xfId="0" applyFont="1" applyFill="1" applyBorder="1" applyAlignment="1" applyProtection="1">
      <alignment horizontal="left" wrapText="1" indent="1"/>
      <protection locked="0"/>
    </xf>
    <xf numFmtId="0" fontId="2" fillId="2" borderId="175" xfId="0" applyFont="1" applyFill="1" applyBorder="1" applyAlignment="1" applyProtection="1">
      <alignment horizontal="left" wrapText="1" indent="1"/>
      <protection locked="0"/>
    </xf>
    <xf numFmtId="3" fontId="3" fillId="2" borderId="176" xfId="1" applyNumberFormat="1" applyFont="1" applyFill="1" applyBorder="1" applyAlignment="1" applyProtection="1">
      <alignment horizontal="right"/>
      <protection locked="0"/>
    </xf>
    <xf numFmtId="0" fontId="3" fillId="10" borderId="122" xfId="0" applyFont="1" applyFill="1" applyBorder="1" applyAlignment="1" applyProtection="1">
      <alignment horizontal="right"/>
      <protection locked="0"/>
    </xf>
    <xf numFmtId="3" fontId="3" fillId="10" borderId="176" xfId="1" applyNumberFormat="1" applyFont="1" applyFill="1" applyBorder="1" applyAlignment="1" applyProtection="1">
      <alignment horizontal="right"/>
      <protection locked="0"/>
    </xf>
    <xf numFmtId="0" fontId="18" fillId="11" borderId="104" xfId="0" applyFont="1" applyFill="1" applyBorder="1" applyAlignment="1" applyProtection="1">
      <alignment horizontal="left"/>
      <protection locked="0"/>
    </xf>
    <xf numFmtId="3" fontId="18" fillId="11" borderId="177" xfId="0" applyNumberFormat="1" applyFont="1" applyFill="1" applyBorder="1" applyAlignment="1" applyProtection="1">
      <alignment horizontal="right"/>
      <protection locked="0"/>
    </xf>
    <xf numFmtId="0" fontId="0" fillId="7" borderId="98" xfId="0" applyFill="1" applyBorder="1" applyProtection="1">
      <protection locked="0"/>
    </xf>
    <xf numFmtId="3" fontId="3" fillId="7" borderId="161" xfId="0" applyNumberFormat="1" applyFont="1" applyFill="1" applyBorder="1" applyAlignment="1" applyProtection="1">
      <alignment horizontal="right"/>
      <protection locked="0"/>
    </xf>
    <xf numFmtId="0" fontId="3" fillId="12" borderId="105" xfId="0" applyFont="1" applyFill="1" applyBorder="1" applyProtection="1">
      <protection locked="0"/>
    </xf>
    <xf numFmtId="3" fontId="3" fillId="12" borderId="165" xfId="0" applyNumberFormat="1" applyFont="1" applyFill="1" applyBorder="1" applyAlignment="1" applyProtection="1">
      <alignment horizontal="right"/>
      <protection locked="0"/>
    </xf>
    <xf numFmtId="0" fontId="2" fillId="7" borderId="100" xfId="0" applyFont="1" applyFill="1" applyBorder="1" applyAlignment="1" applyProtection="1">
      <alignment horizontal="left" wrapText="1" indent="1"/>
      <protection locked="0"/>
    </xf>
    <xf numFmtId="3" fontId="3" fillId="5" borderId="158" xfId="1" applyNumberFormat="1" applyFont="1" applyFill="1" applyBorder="1" applyAlignment="1" applyProtection="1">
      <alignment horizontal="right"/>
      <protection locked="0"/>
    </xf>
    <xf numFmtId="0" fontId="0" fillId="7" borderId="106" xfId="0" applyFill="1" applyBorder="1" applyAlignment="1" applyProtection="1">
      <alignment horizontal="left" wrapText="1" indent="1"/>
      <protection locked="0"/>
    </xf>
    <xf numFmtId="0" fontId="0" fillId="7" borderId="0" xfId="0" applyFill="1" applyAlignment="1" applyProtection="1">
      <alignment horizontal="left" wrapText="1" indent="1"/>
      <protection locked="0"/>
    </xf>
    <xf numFmtId="0" fontId="3" fillId="10" borderId="107" xfId="0" applyFont="1" applyFill="1" applyBorder="1" applyProtection="1">
      <protection locked="0"/>
    </xf>
    <xf numFmtId="3" fontId="3" fillId="10" borderId="178" xfId="1" applyNumberFormat="1" applyFont="1" applyFill="1" applyBorder="1" applyAlignment="1" applyProtection="1">
      <alignment horizontal="right"/>
      <protection locked="0"/>
    </xf>
    <xf numFmtId="0" fontId="2" fillId="7" borderId="108" xfId="0" applyFont="1" applyFill="1" applyBorder="1" applyAlignment="1" applyProtection="1">
      <alignment horizontal="left" wrapText="1" indent="1"/>
      <protection locked="0"/>
    </xf>
    <xf numFmtId="3" fontId="3" fillId="5" borderId="179" xfId="1" applyNumberFormat="1" applyFont="1" applyFill="1" applyBorder="1" applyAlignment="1" applyProtection="1">
      <alignment horizontal="right"/>
      <protection locked="0"/>
    </xf>
    <xf numFmtId="0" fontId="0" fillId="7" borderId="98" xfId="0" quotePrefix="1" applyFill="1" applyBorder="1" applyProtection="1">
      <protection locked="0"/>
    </xf>
    <xf numFmtId="0" fontId="0" fillId="7" borderId="0" xfId="0" quotePrefix="1" applyFill="1" applyProtection="1">
      <protection locked="0"/>
    </xf>
    <xf numFmtId="0" fontId="9" fillId="7" borderId="0" xfId="0" quotePrefix="1" applyFont="1" applyFill="1" applyAlignment="1" applyProtection="1">
      <alignment horizontal="center"/>
      <protection locked="0"/>
    </xf>
    <xf numFmtId="0" fontId="3" fillId="12" borderId="107" xfId="0" applyFont="1" applyFill="1" applyBorder="1" applyProtection="1">
      <protection locked="0"/>
    </xf>
    <xf numFmtId="3" fontId="3" fillId="12" borderId="178" xfId="0" applyNumberFormat="1" applyFont="1" applyFill="1" applyBorder="1" applyAlignment="1" applyProtection="1">
      <alignment horizontal="right"/>
      <protection locked="0"/>
    </xf>
    <xf numFmtId="0" fontId="2" fillId="7" borderId="101" xfId="0" applyFont="1" applyFill="1" applyBorder="1" applyAlignment="1" applyProtection="1">
      <alignment horizontal="left" wrapText="1" indent="1"/>
      <protection locked="0"/>
    </xf>
    <xf numFmtId="3" fontId="3" fillId="5" borderId="159" xfId="1" applyNumberFormat="1" applyFont="1" applyFill="1" applyBorder="1" applyAlignment="1" applyProtection="1">
      <alignment horizontal="right"/>
      <protection locked="0"/>
    </xf>
    <xf numFmtId="0" fontId="3" fillId="7" borderId="107" xfId="0" applyFont="1" applyFill="1" applyBorder="1" applyProtection="1">
      <protection locked="0"/>
    </xf>
    <xf numFmtId="3" fontId="3" fillId="7" borderId="178" xfId="1" applyNumberFormat="1" applyFont="1" applyFill="1" applyBorder="1" applyAlignment="1" applyProtection="1">
      <alignment horizontal="right"/>
      <protection locked="0"/>
    </xf>
    <xf numFmtId="3" fontId="3" fillId="5" borderId="160" xfId="1" applyNumberFormat="1" applyFont="1" applyFill="1" applyBorder="1" applyAlignment="1" applyProtection="1">
      <alignment horizontal="right"/>
      <protection locked="0"/>
    </xf>
    <xf numFmtId="0" fontId="2" fillId="7" borderId="105" xfId="0" applyFont="1" applyFill="1" applyBorder="1" applyProtection="1">
      <protection locked="0"/>
    </xf>
    <xf numFmtId="3" fontId="3" fillId="7" borderId="178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 wrapText="1" indent="2"/>
      <protection locked="0"/>
    </xf>
    <xf numFmtId="3" fontId="13" fillId="5" borderId="179" xfId="1" applyNumberFormat="1" applyFont="1" applyFill="1" applyBorder="1" applyAlignment="1" applyProtection="1">
      <alignment horizontal="right"/>
      <protection locked="0"/>
    </xf>
    <xf numFmtId="3" fontId="13" fillId="5" borderId="181" xfId="1" applyNumberFormat="1" applyFont="1" applyFill="1" applyBorder="1" applyAlignment="1" applyProtection="1">
      <alignment horizontal="right"/>
      <protection locked="0"/>
    </xf>
    <xf numFmtId="0" fontId="2" fillId="2" borderId="180" xfId="0" applyFont="1" applyFill="1" applyBorder="1" applyProtection="1">
      <protection locked="0"/>
    </xf>
    <xf numFmtId="3" fontId="3" fillId="2" borderId="181" xfId="1" applyNumberFormat="1" applyFont="1" applyFill="1" applyBorder="1" applyAlignment="1" applyProtection="1">
      <alignment horizontal="right"/>
      <protection locked="0"/>
    </xf>
    <xf numFmtId="0" fontId="24" fillId="4" borderId="104" xfId="0" applyFont="1" applyFill="1" applyBorder="1" applyAlignment="1" applyProtection="1">
      <alignment horizontal="left"/>
      <protection locked="0"/>
    </xf>
    <xf numFmtId="3" fontId="24" fillId="4" borderId="177" xfId="1" applyNumberFormat="1" applyFont="1" applyFill="1" applyBorder="1" applyAlignment="1" applyProtection="1">
      <alignment horizontal="right"/>
      <protection locked="0"/>
    </xf>
    <xf numFmtId="0" fontId="3" fillId="10" borderId="167" xfId="0" applyFont="1" applyFill="1" applyBorder="1" applyAlignment="1" applyProtection="1">
      <alignment wrapText="1"/>
      <protection locked="0"/>
    </xf>
    <xf numFmtId="0" fontId="3" fillId="10" borderId="72" xfId="0" applyFont="1" applyFill="1" applyBorder="1" applyAlignment="1" applyProtection="1">
      <alignment wrapText="1"/>
      <protection locked="0"/>
    </xf>
    <xf numFmtId="0" fontId="9" fillId="10" borderId="72" xfId="0" applyFont="1" applyFill="1" applyBorder="1" applyAlignment="1" applyProtection="1">
      <alignment horizontal="center" wrapText="1"/>
      <protection locked="0"/>
    </xf>
    <xf numFmtId="0" fontId="9" fillId="10" borderId="72" xfId="0" applyFont="1" applyFill="1" applyBorder="1" applyAlignment="1" applyProtection="1">
      <alignment horizontal="center"/>
      <protection locked="0"/>
    </xf>
    <xf numFmtId="3" fontId="3" fillId="10" borderId="168" xfId="1" applyNumberFormat="1" applyFont="1" applyFill="1" applyBorder="1" applyAlignment="1" applyProtection="1">
      <alignment horizontal="right"/>
      <protection locked="0"/>
    </xf>
    <xf numFmtId="0" fontId="18" fillId="11" borderId="184" xfId="0" applyFont="1" applyFill="1" applyBorder="1" applyProtection="1">
      <protection locked="0"/>
    </xf>
    <xf numFmtId="0" fontId="18" fillId="11" borderId="155" xfId="0" applyFont="1" applyFill="1" applyBorder="1" applyProtection="1">
      <protection locked="0"/>
    </xf>
    <xf numFmtId="0" fontId="14" fillId="11" borderId="155" xfId="0" applyFont="1" applyFill="1" applyBorder="1" applyAlignment="1" applyProtection="1">
      <alignment horizontal="center"/>
      <protection locked="0"/>
    </xf>
    <xf numFmtId="6" fontId="20" fillId="11" borderId="155" xfId="0" applyNumberFormat="1" applyFont="1" applyFill="1" applyBorder="1" applyAlignment="1" applyProtection="1">
      <alignment horizontal="right" wrapText="1"/>
      <protection locked="0"/>
    </xf>
    <xf numFmtId="3" fontId="18" fillId="11" borderId="186" xfId="1" applyNumberFormat="1" applyFont="1" applyFill="1" applyBorder="1" applyAlignment="1" applyProtection="1">
      <alignment horizontal="right"/>
      <protection locked="0"/>
    </xf>
    <xf numFmtId="0" fontId="3" fillId="7" borderId="74" xfId="0" applyFont="1" applyFill="1" applyBorder="1" applyAlignment="1" applyProtection="1">
      <alignment wrapText="1"/>
      <protection locked="0"/>
    </xf>
    <xf numFmtId="0" fontId="3" fillId="7" borderId="79" xfId="0" applyFont="1" applyFill="1" applyBorder="1" applyAlignment="1" applyProtection="1">
      <alignment wrapText="1"/>
      <protection locked="0"/>
    </xf>
    <xf numFmtId="0" fontId="9" fillId="7" borderId="79" xfId="0" applyFont="1" applyFill="1" applyBorder="1" applyAlignment="1" applyProtection="1">
      <alignment horizontal="center"/>
      <protection locked="0"/>
    </xf>
    <xf numFmtId="3" fontId="5" fillId="7" borderId="79" xfId="3" applyNumberFormat="1" applyFill="1" applyBorder="1" applyAlignment="1" applyProtection="1">
      <alignment wrapText="1"/>
      <protection locked="0"/>
    </xf>
    <xf numFmtId="10" fontId="2" fillId="7" borderId="79" xfId="2" applyNumberFormat="1" applyFont="1" applyFill="1" applyBorder="1" applyAlignment="1" applyProtection="1">
      <alignment wrapText="1"/>
      <protection locked="0"/>
    </xf>
    <xf numFmtId="3" fontId="3" fillId="7" borderId="79" xfId="1" applyNumberFormat="1" applyFont="1" applyFill="1" applyBorder="1" applyAlignment="1" applyProtection="1">
      <alignment horizontal="right"/>
      <protection locked="0"/>
    </xf>
    <xf numFmtId="3" fontId="3" fillId="7" borderId="80" xfId="1" applyNumberFormat="1" applyFont="1" applyFill="1" applyBorder="1" applyAlignment="1" applyProtection="1">
      <alignment horizontal="right"/>
      <protection locked="0"/>
    </xf>
    <xf numFmtId="0" fontId="0" fillId="0" borderId="100" xfId="0" applyBorder="1" applyAlignment="1" applyProtection="1">
      <alignment indent="1"/>
      <protection locked="0"/>
    </xf>
    <xf numFmtId="0" fontId="0" fillId="0" borderId="101" xfId="0" applyBorder="1" applyAlignment="1" applyProtection="1">
      <alignment indent="1"/>
      <protection locked="0"/>
    </xf>
    <xf numFmtId="0" fontId="0" fillId="0" borderId="103" xfId="0" applyBorder="1" applyAlignment="1" applyProtection="1">
      <alignment indent="1"/>
      <protection locked="0"/>
    </xf>
    <xf numFmtId="0" fontId="2" fillId="0" borderId="103" xfId="0" applyFont="1" applyBorder="1" applyAlignment="1" applyProtection="1">
      <alignment indent="2"/>
      <protection locked="0"/>
    </xf>
    <xf numFmtId="0" fontId="2" fillId="0" borderId="101" xfId="0" applyFont="1" applyBorder="1" applyAlignment="1" applyProtection="1">
      <alignment indent="2"/>
      <protection locked="0"/>
    </xf>
    <xf numFmtId="0" fontId="2" fillId="0" borderId="180" xfId="0" applyFont="1" applyBorder="1" applyAlignment="1" applyProtection="1">
      <alignment indent="2"/>
      <protection locked="0"/>
    </xf>
    <xf numFmtId="0" fontId="0" fillId="12" borderId="98" xfId="0" applyFill="1" applyBorder="1" applyProtection="1">
      <protection locked="0"/>
    </xf>
    <xf numFmtId="0" fontId="0" fillId="12" borderId="0" xfId="0" applyFill="1" applyProtection="1">
      <protection locked="0"/>
    </xf>
    <xf numFmtId="0" fontId="9" fillId="12" borderId="0" xfId="0" applyFont="1" applyFill="1" applyAlignment="1" applyProtection="1">
      <alignment horizontal="center"/>
      <protection locked="0"/>
    </xf>
    <xf numFmtId="0" fontId="9" fillId="12" borderId="0" xfId="0" applyFont="1" applyFill="1" applyAlignment="1" applyProtection="1">
      <alignment horizontal="center" wrapText="1"/>
      <protection locked="0"/>
    </xf>
    <xf numFmtId="6" fontId="0" fillId="12" borderId="0" xfId="0" applyNumberFormat="1" applyFill="1" applyAlignment="1" applyProtection="1">
      <alignment horizontal="right" wrapText="1"/>
      <protection locked="0"/>
    </xf>
    <xf numFmtId="3" fontId="0" fillId="12" borderId="75" xfId="0" applyNumberFormat="1" applyFill="1" applyBorder="1" applyAlignment="1" applyProtection="1">
      <alignment horizontal="right" wrapText="1"/>
      <protection locked="0"/>
    </xf>
    <xf numFmtId="3" fontId="0" fillId="12" borderId="0" xfId="0" applyNumberFormat="1" applyFill="1" applyAlignment="1" applyProtection="1">
      <alignment horizontal="right"/>
      <protection locked="0"/>
    </xf>
    <xf numFmtId="3" fontId="0" fillId="12" borderId="75" xfId="0" applyNumberFormat="1" applyFill="1" applyBorder="1" applyAlignment="1" applyProtection="1">
      <alignment horizontal="right"/>
      <protection locked="0"/>
    </xf>
    <xf numFmtId="3" fontId="0" fillId="12" borderId="161" xfId="0" applyNumberFormat="1" applyFill="1" applyBorder="1" applyAlignment="1" applyProtection="1">
      <alignment horizontal="right"/>
      <protection locked="0"/>
    </xf>
    <xf numFmtId="0" fontId="3" fillId="12" borderId="84" xfId="0" applyFont="1" applyFill="1" applyBorder="1" applyProtection="1">
      <protection locked="0"/>
    </xf>
    <xf numFmtId="0" fontId="9" fillId="12" borderId="85" xfId="0" applyFont="1" applyFill="1" applyBorder="1" applyAlignment="1" applyProtection="1">
      <alignment horizontal="center"/>
      <protection locked="0"/>
    </xf>
    <xf numFmtId="6" fontId="0" fillId="12" borderId="85" xfId="0" applyNumberFormat="1" applyFill="1" applyBorder="1" applyAlignment="1" applyProtection="1">
      <alignment horizontal="right" wrapText="1"/>
      <protection locked="0"/>
    </xf>
    <xf numFmtId="3" fontId="0" fillId="12" borderId="124" xfId="0" applyNumberFormat="1" applyFill="1" applyBorder="1" applyAlignment="1" applyProtection="1">
      <alignment horizontal="right" wrapText="1"/>
      <protection locked="0"/>
    </xf>
    <xf numFmtId="3" fontId="3" fillId="12" borderId="85" xfId="0" applyNumberFormat="1" applyFont="1" applyFill="1" applyBorder="1" applyAlignment="1" applyProtection="1">
      <alignment horizontal="right"/>
      <protection locked="0"/>
    </xf>
    <xf numFmtId="3" fontId="3" fillId="12" borderId="124" xfId="0" applyNumberFormat="1" applyFont="1" applyFill="1" applyBorder="1" applyAlignment="1" applyProtection="1">
      <alignment horizontal="right"/>
      <protection locked="0"/>
    </xf>
    <xf numFmtId="3" fontId="3" fillId="12" borderId="157" xfId="0" applyNumberFormat="1" applyFont="1" applyFill="1" applyBorder="1" applyAlignment="1" applyProtection="1">
      <alignment horizontal="right"/>
      <protection locked="0"/>
    </xf>
    <xf numFmtId="3" fontId="5" fillId="8" borderId="72" xfId="3" applyNumberFormat="1" applyFill="1" applyBorder="1" applyAlignment="1" applyProtection="1">
      <alignment wrapText="1"/>
      <protection locked="0"/>
    </xf>
    <xf numFmtId="10" fontId="2" fillId="8" borderId="72" xfId="2" applyNumberFormat="1" applyFont="1" applyFill="1" applyBorder="1" applyAlignment="1" applyProtection="1">
      <alignment wrapText="1"/>
      <protection locked="0"/>
    </xf>
    <xf numFmtId="0" fontId="27" fillId="0" borderId="0" xfId="0" applyFont="1" applyAlignment="1">
      <alignment horizontal="center"/>
    </xf>
    <xf numFmtId="3" fontId="0" fillId="0" borderId="133" xfId="1" applyNumberFormat="1" applyFont="1" applyFill="1" applyBorder="1" applyAlignment="1" applyProtection="1">
      <alignment horizontal="right"/>
      <protection locked="0"/>
    </xf>
    <xf numFmtId="3" fontId="0" fillId="0" borderId="69" xfId="1" applyNumberFormat="1" applyFont="1" applyFill="1" applyBorder="1" applyAlignment="1" applyProtection="1">
      <alignment horizontal="right"/>
      <protection locked="0"/>
    </xf>
    <xf numFmtId="3" fontId="0" fillId="0" borderId="142" xfId="1" applyNumberFormat="1" applyFont="1" applyFill="1" applyBorder="1" applyAlignment="1" applyProtection="1">
      <alignment horizontal="right"/>
      <protection locked="0"/>
    </xf>
    <xf numFmtId="3" fontId="0" fillId="0" borderId="70" xfId="1" applyNumberFormat="1" applyFont="1" applyFill="1" applyBorder="1" applyAlignment="1" applyProtection="1">
      <alignment horizontal="right"/>
      <protection locked="0"/>
    </xf>
    <xf numFmtId="3" fontId="6" fillId="5" borderId="134" xfId="1" applyNumberFormat="1" applyFont="1" applyFill="1" applyBorder="1" applyAlignment="1" applyProtection="1">
      <alignment horizontal="right"/>
      <protection locked="0"/>
    </xf>
    <xf numFmtId="3" fontId="6" fillId="5" borderId="25" xfId="1" applyNumberFormat="1" applyFont="1" applyFill="1" applyBorder="1" applyAlignment="1" applyProtection="1">
      <alignment horizontal="right"/>
      <protection locked="0"/>
    </xf>
    <xf numFmtId="0" fontId="2" fillId="0" borderId="105" xfId="0" applyFont="1" applyBorder="1" applyAlignment="1" applyProtection="1">
      <alignment horizontal="left" vertical="center" wrapText="1" indent="1"/>
      <protection locked="0"/>
    </xf>
    <xf numFmtId="0" fontId="2" fillId="0" borderId="98" xfId="0" applyFont="1" applyBorder="1" applyAlignment="1" applyProtection="1">
      <alignment horizontal="left" vertical="center" wrapText="1" indent="1"/>
      <protection locked="0"/>
    </xf>
    <xf numFmtId="0" fontId="2" fillId="0" borderId="180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3" fontId="6" fillId="5" borderId="135" xfId="1" applyNumberFormat="1" applyFont="1" applyFill="1" applyBorder="1" applyAlignment="1" applyProtection="1">
      <alignment horizontal="right"/>
      <protection locked="0"/>
    </xf>
    <xf numFmtId="3" fontId="6" fillId="5" borderId="109" xfId="1" applyNumberFormat="1" applyFont="1" applyFill="1" applyBorder="1" applyAlignment="1" applyProtection="1">
      <alignment horizontal="right"/>
      <protection locked="0"/>
    </xf>
    <xf numFmtId="3" fontId="3" fillId="10" borderId="139" xfId="1" applyNumberFormat="1" applyFont="1" applyFill="1" applyBorder="1" applyAlignment="1" applyProtection="1">
      <alignment horizontal="right"/>
      <protection locked="0"/>
    </xf>
    <xf numFmtId="3" fontId="3" fillId="10" borderId="116" xfId="1" applyNumberFormat="1" applyFont="1" applyFill="1" applyBorder="1" applyAlignment="1" applyProtection="1">
      <alignment horizontal="right"/>
      <protection locked="0"/>
    </xf>
    <xf numFmtId="3" fontId="3" fillId="10" borderId="152" xfId="1" applyNumberFormat="1" applyFont="1" applyFill="1" applyBorder="1" applyAlignment="1" applyProtection="1">
      <alignment horizontal="right"/>
      <protection locked="0"/>
    </xf>
    <xf numFmtId="3" fontId="3" fillId="10" borderId="50" xfId="1" applyNumberFormat="1" applyFont="1" applyFill="1" applyBorder="1" applyAlignment="1" applyProtection="1">
      <alignment horizontal="right"/>
      <protection locked="0"/>
    </xf>
    <xf numFmtId="3" fontId="3" fillId="10" borderId="143" xfId="1" applyNumberFormat="1" applyFont="1" applyFill="1" applyBorder="1" applyAlignment="1" applyProtection="1">
      <alignment horizontal="right"/>
      <protection locked="0"/>
    </xf>
    <xf numFmtId="3" fontId="3" fillId="10" borderId="117" xfId="1" applyNumberFormat="1" applyFont="1" applyFill="1" applyBorder="1" applyAlignment="1" applyProtection="1">
      <alignment horizontal="right"/>
      <protection locked="0"/>
    </xf>
    <xf numFmtId="3" fontId="2" fillId="2" borderId="148" xfId="1" applyNumberFormat="1" applyFont="1" applyFill="1" applyBorder="1" applyAlignment="1" applyProtection="1">
      <alignment horizontal="right"/>
      <protection locked="0"/>
    </xf>
    <xf numFmtId="3" fontId="2" fillId="2" borderId="120" xfId="1" applyNumberFormat="1" applyFont="1" applyFill="1" applyBorder="1" applyAlignment="1" applyProtection="1">
      <alignment horizontal="right"/>
      <protection locked="0"/>
    </xf>
    <xf numFmtId="3" fontId="2" fillId="2" borderId="143" xfId="1" applyNumberFormat="1" applyFont="1" applyFill="1" applyBorder="1" applyAlignment="1" applyProtection="1">
      <alignment horizontal="right"/>
      <protection locked="0"/>
    </xf>
    <xf numFmtId="3" fontId="2" fillId="2" borderId="117" xfId="1" applyNumberFormat="1" applyFont="1" applyFill="1" applyBorder="1" applyAlignment="1" applyProtection="1">
      <alignment horizontal="right"/>
      <protection locked="0"/>
    </xf>
    <xf numFmtId="3" fontId="0" fillId="5" borderId="134" xfId="1" applyNumberFormat="1" applyFont="1" applyFill="1" applyBorder="1" applyAlignment="1" applyProtection="1">
      <alignment horizontal="right"/>
      <protection locked="0"/>
    </xf>
    <xf numFmtId="3" fontId="0" fillId="5" borderId="25" xfId="1" applyNumberFormat="1" applyFont="1" applyFill="1" applyBorder="1" applyAlignment="1" applyProtection="1">
      <alignment horizontal="right"/>
      <protection locked="0"/>
    </xf>
    <xf numFmtId="3" fontId="24" fillId="4" borderId="149" xfId="1" applyNumberFormat="1" applyFont="1" applyFill="1" applyBorder="1" applyAlignment="1" applyProtection="1">
      <alignment horizontal="right"/>
      <protection locked="0"/>
    </xf>
    <xf numFmtId="3" fontId="24" fillId="4" borderId="121" xfId="1" applyNumberFormat="1" applyFont="1" applyFill="1" applyBorder="1" applyAlignment="1" applyProtection="1">
      <alignment horizontal="right"/>
      <protection locked="0"/>
    </xf>
    <xf numFmtId="3" fontId="0" fillId="0" borderId="75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0" fillId="0" borderId="141" xfId="1" applyNumberFormat="1" applyFont="1" applyFill="1" applyBorder="1" applyAlignment="1" applyProtection="1">
      <alignment horizontal="right"/>
      <protection locked="0"/>
    </xf>
    <xf numFmtId="3" fontId="0" fillId="0" borderId="1" xfId="1" applyNumberFormat="1" applyFont="1" applyFill="1" applyBorder="1" applyAlignment="1" applyProtection="1">
      <alignment horizontal="right"/>
      <protection locked="0"/>
    </xf>
    <xf numFmtId="3" fontId="0" fillId="0" borderId="134" xfId="1" applyNumberFormat="1" applyFont="1" applyFill="1" applyBorder="1" applyAlignment="1" applyProtection="1">
      <alignment horizontal="right"/>
      <protection locked="0"/>
    </xf>
    <xf numFmtId="3" fontId="0" fillId="0" borderId="25" xfId="1" applyNumberFormat="1" applyFont="1" applyFill="1" applyBorder="1" applyAlignment="1" applyProtection="1">
      <alignment horizontal="right"/>
      <protection locked="0"/>
    </xf>
    <xf numFmtId="3" fontId="0" fillId="0" borderId="145" xfId="1" applyNumberFormat="1" applyFont="1" applyFill="1" applyBorder="1" applyAlignment="1" applyProtection="1">
      <alignment horizontal="right"/>
      <protection locked="0"/>
    </xf>
    <xf numFmtId="3" fontId="0" fillId="0" borderId="51" xfId="1" applyNumberFormat="1" applyFont="1" applyFill="1" applyBorder="1" applyAlignment="1" applyProtection="1">
      <alignment horizontal="right"/>
      <protection locked="0"/>
    </xf>
    <xf numFmtId="3" fontId="6" fillId="5" borderId="137" xfId="1" applyNumberFormat="1" applyFont="1" applyFill="1" applyBorder="1" applyAlignment="1" applyProtection="1">
      <alignment horizontal="right"/>
      <protection locked="0"/>
    </xf>
    <xf numFmtId="3" fontId="6" fillId="5" borderId="52" xfId="1" applyNumberFormat="1" applyFont="1" applyFill="1" applyBorder="1" applyAlignment="1" applyProtection="1">
      <alignment horizontal="right"/>
      <protection locked="0"/>
    </xf>
    <xf numFmtId="3" fontId="18" fillId="11" borderId="140" xfId="1" applyNumberFormat="1" applyFont="1" applyFill="1" applyBorder="1" applyAlignment="1" applyProtection="1">
      <alignment horizontal="right"/>
      <protection locked="0"/>
    </xf>
    <xf numFmtId="3" fontId="18" fillId="11" borderId="4" xfId="1" applyNumberFormat="1" applyFont="1" applyFill="1" applyBorder="1" applyAlignment="1" applyProtection="1">
      <alignment horizontal="right"/>
      <protection locked="0"/>
    </xf>
    <xf numFmtId="3" fontId="3" fillId="2" borderId="138" xfId="1" applyNumberFormat="1" applyFont="1" applyFill="1" applyBorder="1" applyAlignment="1" applyProtection="1">
      <alignment horizontal="right"/>
      <protection locked="0"/>
    </xf>
    <xf numFmtId="3" fontId="3" fillId="2" borderId="47" xfId="1" applyNumberFormat="1" applyFont="1" applyFill="1" applyBorder="1" applyAlignment="1" applyProtection="1">
      <alignment horizontal="right"/>
      <protection locked="0"/>
    </xf>
    <xf numFmtId="3" fontId="3" fillId="2" borderId="136" xfId="1" applyNumberFormat="1" applyFont="1" applyFill="1" applyBorder="1" applyAlignment="1" applyProtection="1">
      <alignment horizontal="right"/>
      <protection locked="0"/>
    </xf>
    <xf numFmtId="3" fontId="3" fillId="2" borderId="49" xfId="1" applyNumberFormat="1" applyFont="1" applyFill="1" applyBorder="1" applyAlignment="1" applyProtection="1">
      <alignment horizontal="right"/>
      <protection locked="0"/>
    </xf>
    <xf numFmtId="3" fontId="3" fillId="10" borderId="182" xfId="1" applyNumberFormat="1" applyFont="1" applyFill="1" applyBorder="1" applyAlignment="1" applyProtection="1">
      <alignment horizontal="right"/>
      <protection locked="0"/>
    </xf>
    <xf numFmtId="3" fontId="3" fillId="10" borderId="183" xfId="1" applyNumberFormat="1" applyFont="1" applyFill="1" applyBorder="1" applyAlignment="1" applyProtection="1">
      <alignment horizontal="right"/>
      <protection locked="0"/>
    </xf>
    <xf numFmtId="3" fontId="18" fillId="11" borderId="162" xfId="1" applyNumberFormat="1" applyFont="1" applyFill="1" applyBorder="1" applyAlignment="1" applyProtection="1">
      <alignment horizontal="right"/>
      <protection locked="0"/>
    </xf>
    <xf numFmtId="3" fontId="18" fillId="11" borderId="185" xfId="1" applyNumberFormat="1" applyFont="1" applyFill="1" applyBorder="1" applyAlignment="1" applyProtection="1">
      <alignment horizontal="right"/>
      <protection locked="0"/>
    </xf>
    <xf numFmtId="3" fontId="3" fillId="5" borderId="163" xfId="1" applyNumberFormat="1" applyFont="1" applyFill="1" applyBorder="1" applyAlignment="1" applyProtection="1">
      <alignment horizontal="right"/>
      <protection locked="0" hidden="1"/>
    </xf>
    <xf numFmtId="3" fontId="3" fillId="5" borderId="164" xfId="1" applyNumberFormat="1" applyFont="1" applyFill="1" applyBorder="1" applyAlignment="1" applyProtection="1">
      <alignment horizontal="right"/>
      <protection locked="0" hidden="1"/>
    </xf>
    <xf numFmtId="3" fontId="18" fillId="11" borderId="150" xfId="1" applyNumberFormat="1" applyFont="1" applyFill="1" applyBorder="1" applyAlignment="1" applyProtection="1">
      <alignment horizontal="right"/>
      <protection locked="0"/>
    </xf>
    <xf numFmtId="3" fontId="18" fillId="11" borderId="151" xfId="1" applyNumberFormat="1" applyFont="1" applyFill="1" applyBorder="1" applyAlignment="1" applyProtection="1">
      <alignment horizontal="right"/>
      <protection locked="0"/>
    </xf>
    <xf numFmtId="3" fontId="6" fillId="5" borderId="133" xfId="1" applyNumberFormat="1" applyFont="1" applyFill="1" applyBorder="1" applyAlignment="1" applyProtection="1">
      <alignment horizontal="right"/>
      <protection locked="0"/>
    </xf>
    <xf numFmtId="3" fontId="6" fillId="5" borderId="69" xfId="1" applyNumberFormat="1" applyFont="1" applyFill="1" applyBorder="1" applyAlignment="1" applyProtection="1">
      <alignment horizontal="right"/>
      <protection locked="0"/>
    </xf>
    <xf numFmtId="3" fontId="12" fillId="5" borderId="147" xfId="1" applyNumberFormat="1" applyFont="1" applyFill="1" applyBorder="1" applyAlignment="1" applyProtection="1">
      <alignment horizontal="right"/>
      <protection locked="0"/>
    </xf>
    <xf numFmtId="3" fontId="12" fillId="5" borderId="119" xfId="1" applyNumberFormat="1" applyFont="1" applyFill="1" applyBorder="1" applyAlignment="1" applyProtection="1">
      <alignment horizontal="right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3" fontId="12" fillId="5" borderId="146" xfId="1" applyNumberFormat="1" applyFont="1" applyFill="1" applyBorder="1" applyAlignment="1" applyProtection="1">
      <alignment horizontal="right"/>
      <protection locked="0"/>
    </xf>
    <xf numFmtId="3" fontId="12" fillId="5" borderId="118" xfId="1" applyNumberFormat="1" applyFont="1" applyFill="1" applyBorder="1" applyAlignment="1" applyProtection="1">
      <alignment horizontal="right"/>
      <protection locked="0"/>
    </xf>
    <xf numFmtId="3" fontId="3" fillId="4" borderId="71" xfId="0" applyNumberFormat="1" applyFont="1" applyFill="1" applyBorder="1" applyAlignment="1" applyProtection="1">
      <alignment horizontal="center"/>
      <protection locked="0"/>
    </xf>
    <xf numFmtId="3" fontId="3" fillId="4" borderId="73" xfId="0" applyNumberFormat="1" applyFont="1" applyFill="1" applyBorder="1" applyAlignment="1" applyProtection="1">
      <alignment horizontal="center"/>
      <protection locked="0"/>
    </xf>
    <xf numFmtId="3" fontId="3" fillId="4" borderId="167" xfId="0" applyNumberFormat="1" applyFont="1" applyFill="1" applyBorder="1" applyAlignment="1" applyProtection="1">
      <alignment horizontal="center"/>
      <protection locked="0"/>
    </xf>
    <xf numFmtId="3" fontId="3" fillId="4" borderId="169" xfId="0" applyNumberFormat="1" applyFont="1" applyFill="1" applyBorder="1" applyAlignment="1" applyProtection="1">
      <alignment horizontal="center"/>
      <protection locked="0"/>
    </xf>
    <xf numFmtId="3" fontId="3" fillId="4" borderId="76" xfId="0" applyNumberFormat="1" applyFont="1" applyFill="1" applyBorder="1" applyAlignment="1" applyProtection="1">
      <alignment horizontal="center"/>
      <protection locked="0"/>
    </xf>
    <xf numFmtId="3" fontId="3" fillId="4" borderId="71" xfId="0" applyNumberFormat="1" applyFont="1" applyFill="1" applyBorder="1" applyAlignment="1" applyProtection="1">
      <alignment horizontal="center" wrapText="1"/>
      <protection locked="0"/>
    </xf>
    <xf numFmtId="3" fontId="3" fillId="4" borderId="76" xfId="0" applyNumberFormat="1" applyFont="1" applyFill="1" applyBorder="1" applyAlignment="1" applyProtection="1">
      <alignment horizontal="center" wrapText="1"/>
      <protection locked="0"/>
    </xf>
    <xf numFmtId="3" fontId="3" fillId="4" borderId="72" xfId="0" applyNumberFormat="1" applyFont="1" applyFill="1" applyBorder="1" applyAlignment="1" applyProtection="1">
      <alignment horizontal="center"/>
      <protection locked="0"/>
    </xf>
    <xf numFmtId="3" fontId="3" fillId="4" borderId="77" xfId="0" applyNumberFormat="1" applyFont="1" applyFill="1" applyBorder="1" applyAlignment="1" applyProtection="1">
      <alignment horizontal="center"/>
      <protection locked="0"/>
    </xf>
    <xf numFmtId="3" fontId="3" fillId="4" borderId="154" xfId="0" applyNumberFormat="1" applyFont="1" applyFill="1" applyBorder="1" applyAlignment="1" applyProtection="1">
      <alignment horizontal="center" wrapText="1"/>
      <protection locked="0"/>
    </xf>
    <xf numFmtId="3" fontId="3" fillId="4" borderId="156" xfId="0" applyNumberFormat="1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2" fillId="2" borderId="58" xfId="0" applyFont="1" applyFill="1" applyBorder="1" applyAlignment="1" applyProtection="1">
      <alignment horizontal="right" wrapText="1"/>
      <protection locked="0"/>
    </xf>
    <xf numFmtId="0" fontId="2" fillId="2" borderId="59" xfId="0" applyFont="1" applyFill="1" applyBorder="1" applyAlignment="1" applyProtection="1">
      <alignment horizontal="right" wrapText="1"/>
      <protection locked="0"/>
    </xf>
    <xf numFmtId="0" fontId="2" fillId="2" borderId="60" xfId="0" applyFont="1" applyFill="1" applyBorder="1" applyAlignment="1" applyProtection="1">
      <alignment horizontal="right" wrapText="1"/>
      <protection locked="0"/>
    </xf>
    <xf numFmtId="0" fontId="2" fillId="2" borderId="61" xfId="0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/>
    </xf>
    <xf numFmtId="10" fontId="0" fillId="2" borderId="6" xfId="0" applyNumberFormat="1" applyFill="1" applyBorder="1" applyAlignment="1" applyProtection="1">
      <alignment horizontal="right"/>
      <protection locked="0"/>
    </xf>
    <xf numFmtId="10" fontId="0" fillId="2" borderId="7" xfId="0" applyNumberFormat="1" applyFill="1" applyBorder="1" applyAlignment="1" applyProtection="1">
      <alignment horizontal="right"/>
      <protection locked="0"/>
    </xf>
    <xf numFmtId="10" fontId="0" fillId="2" borderId="18" xfId="0" applyNumberFormat="1" applyFill="1" applyBorder="1" applyAlignment="1" applyProtection="1">
      <alignment horizontal="right"/>
      <protection locked="0"/>
    </xf>
    <xf numFmtId="10" fontId="0" fillId="2" borderId="0" xfId="0" applyNumberFormat="1" applyFill="1" applyAlignment="1" applyProtection="1">
      <alignment horizontal="right"/>
      <protection locked="0"/>
    </xf>
    <xf numFmtId="0" fontId="2" fillId="2" borderId="56" xfId="0" applyFont="1" applyFill="1" applyBorder="1" applyAlignment="1" applyProtection="1">
      <alignment horizontal="right" wrapText="1"/>
      <protection locked="0"/>
    </xf>
    <xf numFmtId="0" fontId="2" fillId="2" borderId="57" xfId="0" applyFont="1" applyFill="1" applyBorder="1" applyAlignment="1" applyProtection="1">
      <alignment horizontal="right" wrapText="1"/>
      <protection locked="0"/>
    </xf>
    <xf numFmtId="10" fontId="18" fillId="9" borderId="28" xfId="0" applyNumberFormat="1" applyFont="1" applyFill="1" applyBorder="1" applyAlignment="1" applyProtection="1">
      <alignment horizontal="right"/>
      <protection locked="0"/>
    </xf>
    <xf numFmtId="10" fontId="18" fillId="9" borderId="26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54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8">
    <dxf>
      <font>
        <color theme="5" tint="0.59996337778862885"/>
      </font>
      <fill>
        <patternFill patternType="solid">
          <bgColor theme="5" tint="0.59996337778862885"/>
        </patternFill>
      </fill>
    </dxf>
    <dxf>
      <numFmt numFmtId="14" formatCode="0.00%"/>
    </dxf>
    <dxf>
      <numFmt numFmtId="164" formatCode="&quot;$&quot;#,##0"/>
    </dxf>
    <dxf>
      <numFmt numFmtId="14" formatCode="0.00%"/>
    </dxf>
    <dxf>
      <numFmt numFmtId="164" formatCode="&quot;$&quot;#,##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FFFFCC"/>
      <color rgb="FFEAEAEA"/>
      <color rgb="FFFFFF99"/>
      <color rgb="FFA6A6A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search.iu.edu/funding-proposals/proposals/budgets/rates.html" TargetMode="External"/><Relationship Id="rId1" Type="http://schemas.openxmlformats.org/officeDocument/2006/relationships/hyperlink" Target="https://research.iu.edu/funding-proposals/proposals/budgets/rates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rants.nih.gov/grants/how-to-apply-application-guide/format-and-write/develop-your-budget.htm" TargetMode="External"/><Relationship Id="rId1" Type="http://schemas.openxmlformats.org/officeDocument/2006/relationships/hyperlink" Target="https://research.iu.edu/funding-proposals/proposals/budgets/rates.html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9"/>
  <sheetViews>
    <sheetView tabSelected="1" zoomScaleNormal="100" workbookViewId="0">
      <selection activeCell="C28" sqref="C28"/>
    </sheetView>
  </sheetViews>
  <sheetFormatPr defaultColWidth="8.85546875" defaultRowHeight="12.75"/>
  <cols>
    <col min="1" max="1" width="24.7109375" style="1" customWidth="1"/>
    <col min="2" max="2" width="25.42578125" style="1" customWidth="1"/>
    <col min="3" max="3" width="9.140625" style="2" bestFit="1" customWidth="1"/>
    <col min="4" max="7" width="4.85546875" style="11" bestFit="1" customWidth="1"/>
    <col min="8" max="8" width="5" style="11" bestFit="1" customWidth="1"/>
    <col min="9" max="9" width="9.7109375" style="7" customWidth="1"/>
    <col min="10" max="10" width="8" style="7" customWidth="1"/>
    <col min="11" max="11" width="8.7109375" style="1" customWidth="1"/>
    <col min="12" max="12" width="7.85546875" style="1" customWidth="1"/>
    <col min="13" max="13" width="9" style="1" customWidth="1"/>
    <col min="14" max="14" width="7.85546875" style="1" customWidth="1"/>
    <col min="15" max="15" width="9.28515625" style="1" customWidth="1"/>
    <col min="16" max="16" width="7.85546875" style="1" customWidth="1"/>
    <col min="17" max="17" width="8.7109375" style="1" customWidth="1"/>
    <col min="18" max="18" width="7.85546875" style="1" customWidth="1"/>
    <col min="19" max="19" width="8.7109375" style="1" customWidth="1"/>
    <col min="20" max="20" width="13.28515625" style="1" customWidth="1"/>
    <col min="21" max="21" width="12.28515625" style="1" bestFit="1" customWidth="1"/>
    <col min="22" max="26" width="9.7109375" style="1" customWidth="1"/>
    <col min="27" max="33" width="8.85546875" style="1"/>
    <col min="34" max="36" width="9.28515625" style="1" bestFit="1" customWidth="1"/>
    <col min="37" max="37" width="9.28515625" style="1" customWidth="1"/>
    <col min="38" max="39" width="8.85546875" style="1"/>
    <col min="40" max="40" width="9.28515625" style="1" bestFit="1" customWidth="1"/>
    <col min="41" max="16384" width="8.85546875" style="1"/>
  </cols>
  <sheetData>
    <row r="1" spans="1:31" ht="15.75">
      <c r="A1" s="297" t="s">
        <v>0</v>
      </c>
      <c r="B1" s="298"/>
      <c r="C1" s="299"/>
      <c r="D1" s="299"/>
      <c r="E1" s="299"/>
      <c r="F1" s="299"/>
      <c r="G1" s="299"/>
      <c r="H1" s="299"/>
      <c r="I1" s="300"/>
      <c r="J1" s="301"/>
      <c r="K1" s="301"/>
      <c r="L1" s="301"/>
      <c r="M1" s="301"/>
      <c r="N1" s="301"/>
      <c r="O1" s="301"/>
      <c r="P1" s="301"/>
      <c r="Q1" s="301"/>
      <c r="R1" s="302"/>
      <c r="S1" s="303" t="s">
        <v>1</v>
      </c>
      <c r="T1" s="304">
        <v>45834</v>
      </c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>
      <c r="A2" s="305" t="s">
        <v>2</v>
      </c>
      <c r="B2" s="146"/>
      <c r="C2" s="145"/>
      <c r="D2" s="145"/>
      <c r="E2" s="145"/>
      <c r="F2" s="145"/>
      <c r="G2" s="145"/>
      <c r="H2" s="145"/>
      <c r="I2" s="145"/>
      <c r="J2" s="152"/>
      <c r="K2" s="153"/>
      <c r="L2" s="154"/>
      <c r="M2" s="155" t="s">
        <v>3</v>
      </c>
      <c r="N2" s="159">
        <v>0</v>
      </c>
      <c r="O2" s="194"/>
      <c r="P2" s="194"/>
      <c r="Q2" s="194"/>
      <c r="R2" s="194"/>
      <c r="S2" s="194"/>
      <c r="T2" s="306"/>
      <c r="W2" s="37"/>
      <c r="X2" s="37"/>
      <c r="Y2" s="37"/>
      <c r="Z2" s="37"/>
      <c r="AA2" s="37"/>
      <c r="AB2" s="37"/>
      <c r="AC2" s="37"/>
      <c r="AD2" s="37"/>
      <c r="AE2" s="37"/>
    </row>
    <row r="3" spans="1:31">
      <c r="A3" s="307" t="s">
        <v>4</v>
      </c>
      <c r="B3" s="147">
        <v>45474</v>
      </c>
      <c r="C3" s="145"/>
      <c r="D3" s="145"/>
      <c r="E3" s="145"/>
      <c r="F3" s="145"/>
      <c r="G3" s="145"/>
      <c r="H3" s="145"/>
      <c r="I3" s="145"/>
      <c r="J3" s="160"/>
      <c r="K3" s="161"/>
      <c r="L3" s="161"/>
      <c r="M3" s="162" t="s">
        <v>5</v>
      </c>
      <c r="N3" s="163">
        <v>0</v>
      </c>
      <c r="O3" s="194"/>
      <c r="P3" s="194"/>
      <c r="Q3" s="194"/>
      <c r="R3" s="194"/>
      <c r="S3" s="194"/>
      <c r="T3" s="306"/>
      <c r="W3" s="38"/>
      <c r="X3" s="38"/>
      <c r="Y3" s="38"/>
      <c r="Z3" s="38"/>
      <c r="AA3" s="38"/>
      <c r="AB3" s="38"/>
      <c r="AC3" s="38"/>
      <c r="AD3" s="38"/>
      <c r="AE3" s="38"/>
    </row>
    <row r="4" spans="1:31">
      <c r="A4" s="307" t="s">
        <v>6</v>
      </c>
      <c r="B4" s="148"/>
      <c r="C4" s="145"/>
      <c r="D4" s="145"/>
      <c r="E4" s="145"/>
      <c r="F4" s="145"/>
      <c r="G4" s="145"/>
      <c r="H4" s="145"/>
      <c r="I4" s="145"/>
      <c r="J4" s="156"/>
      <c r="K4" s="157"/>
      <c r="L4" s="157"/>
      <c r="M4" s="157" t="s">
        <v>7</v>
      </c>
      <c r="N4" s="158">
        <v>0</v>
      </c>
      <c r="O4" s="308"/>
      <c r="P4" s="308"/>
      <c r="Q4" s="308"/>
      <c r="R4" s="308"/>
      <c r="S4" s="308"/>
      <c r="T4" s="309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</row>
    <row r="5" spans="1:31" ht="15.75" customHeight="1">
      <c r="A5" s="310" t="s">
        <v>8</v>
      </c>
      <c r="B5" s="311"/>
      <c r="C5" s="149"/>
      <c r="D5" s="150"/>
      <c r="E5" s="150"/>
      <c r="F5" s="150"/>
      <c r="G5" s="150"/>
      <c r="H5" s="150"/>
      <c r="I5" s="151"/>
      <c r="J5" s="193"/>
      <c r="K5" s="194"/>
      <c r="L5" s="194"/>
      <c r="M5" s="194"/>
      <c r="N5" s="202"/>
      <c r="O5" s="194"/>
      <c r="P5" s="194"/>
      <c r="Q5" s="194"/>
      <c r="R5" s="194"/>
      <c r="S5" s="194"/>
      <c r="T5" s="306"/>
      <c r="Z5" s="39"/>
    </row>
    <row r="6" spans="1:31" ht="16.5" customHeight="1">
      <c r="A6" s="466" t="s">
        <v>9</v>
      </c>
      <c r="B6" s="464" t="s">
        <v>10</v>
      </c>
      <c r="C6" s="469" t="s">
        <v>11</v>
      </c>
      <c r="D6" s="464" t="s">
        <v>12</v>
      </c>
      <c r="E6" s="471"/>
      <c r="F6" s="471"/>
      <c r="G6" s="471"/>
      <c r="H6" s="471"/>
      <c r="I6" s="473" t="s">
        <v>13</v>
      </c>
      <c r="J6" s="471" t="s">
        <v>14</v>
      </c>
      <c r="K6" s="465"/>
      <c r="L6" s="464" t="s">
        <v>15</v>
      </c>
      <c r="M6" s="465"/>
      <c r="N6" s="464" t="s">
        <v>16</v>
      </c>
      <c r="O6" s="465"/>
      <c r="P6" s="464" t="s">
        <v>17</v>
      </c>
      <c r="Q6" s="465"/>
      <c r="R6" s="464" t="s">
        <v>18</v>
      </c>
      <c r="S6" s="465"/>
      <c r="T6" s="312" t="s">
        <v>19</v>
      </c>
      <c r="U6" s="219"/>
      <c r="V6" s="132"/>
      <c r="W6" s="130"/>
      <c r="X6" s="131" t="s">
        <v>20</v>
      </c>
      <c r="Y6" s="130"/>
      <c r="Z6" s="130"/>
    </row>
    <row r="7" spans="1:31" ht="9.75" customHeight="1">
      <c r="A7" s="467"/>
      <c r="B7" s="468"/>
      <c r="C7" s="470"/>
      <c r="D7" s="468"/>
      <c r="E7" s="472"/>
      <c r="F7" s="472"/>
      <c r="G7" s="472"/>
      <c r="H7" s="472"/>
      <c r="I7" s="474"/>
      <c r="J7" s="221">
        <f>B3</f>
        <v>45474</v>
      </c>
      <c r="K7" s="221">
        <f>EDATE(J7,12)-1</f>
        <v>45838</v>
      </c>
      <c r="L7" s="222">
        <f>EDATE(J7,12)</f>
        <v>45839</v>
      </c>
      <c r="M7" s="221">
        <f>EDATE(L7,12)-1</f>
        <v>46203</v>
      </c>
      <c r="N7" s="222">
        <f>EDATE(L7,12)</f>
        <v>46204</v>
      </c>
      <c r="O7" s="221">
        <f>EDATE(N7,12)-1</f>
        <v>46568</v>
      </c>
      <c r="P7" s="222">
        <f>EDATE(N7,12)</f>
        <v>46569</v>
      </c>
      <c r="Q7" s="221">
        <f>EDATE(P7,12)-1</f>
        <v>46934</v>
      </c>
      <c r="R7" s="222">
        <f>EDATE(P7,12)</f>
        <v>46935</v>
      </c>
      <c r="S7" s="221">
        <f>EDATE(R7,12)-1</f>
        <v>47299</v>
      </c>
      <c r="T7" s="313"/>
      <c r="U7" s="219"/>
      <c r="V7" s="132"/>
      <c r="W7" s="130"/>
      <c r="X7" s="131"/>
      <c r="Y7" s="130"/>
      <c r="Z7" s="130"/>
    </row>
    <row r="8" spans="1:31">
      <c r="A8" s="233" t="s">
        <v>21</v>
      </c>
      <c r="B8" s="234"/>
      <c r="C8" s="235"/>
      <c r="D8" s="236"/>
      <c r="E8" s="236"/>
      <c r="F8" s="236"/>
      <c r="G8" s="236"/>
      <c r="H8" s="236"/>
      <c r="I8" s="237"/>
      <c r="J8" s="238" t="s">
        <v>22</v>
      </c>
      <c r="K8" s="239" t="s">
        <v>23</v>
      </c>
      <c r="L8" s="240" t="s">
        <v>22</v>
      </c>
      <c r="M8" s="239" t="s">
        <v>23</v>
      </c>
      <c r="N8" s="240" t="s">
        <v>22</v>
      </c>
      <c r="O8" s="239" t="s">
        <v>23</v>
      </c>
      <c r="P8" s="240" t="s">
        <v>22</v>
      </c>
      <c r="Q8" s="239" t="s">
        <v>23</v>
      </c>
      <c r="R8" s="240" t="s">
        <v>22</v>
      </c>
      <c r="S8" s="239" t="s">
        <v>23</v>
      </c>
      <c r="T8" s="314"/>
      <c r="V8" s="15" t="s">
        <v>14</v>
      </c>
      <c r="W8" s="15" t="s">
        <v>15</v>
      </c>
      <c r="X8" s="15" t="s">
        <v>16</v>
      </c>
      <c r="Y8" s="15" t="s">
        <v>17</v>
      </c>
      <c r="Z8" s="15" t="s">
        <v>18</v>
      </c>
    </row>
    <row r="9" spans="1:31">
      <c r="A9" s="177"/>
      <c r="B9" s="86" t="s">
        <v>24</v>
      </c>
      <c r="C9" s="49"/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111">
        <v>0</v>
      </c>
      <c r="J9" s="204">
        <f t="shared" ref="J9:J14" si="0">IF($C9="12-month",12*D9, IF($C9="9-month",9*D9, IF($C9="summer", 3*D9, IF($C9="grad",D9*6, IF($C9="hourly",D9/2080*12,0)))))</f>
        <v>0</v>
      </c>
      <c r="K9" s="195">
        <f t="shared" ref="K9:K14" si="1">ROUND(IF($C9="12-month",$D9*$I9,IF($C9="9-month",$D9*$I9,IF($C9="summer",$I9*0.025*13*$D9,IF($C9="grad",$D9*$I9,IF($C9="hourly",$D9*$I9,))))),0)</f>
        <v>0</v>
      </c>
      <c r="L9" s="204">
        <f t="shared" ref="L9:L14" si="2">IF($C9="12-month",12*E9, IF($C9="9-month",9*E9, IF($C9="summer", 3*E9, IF($C9="grad",E9*6, IF($C9="hourly",E9/2080*12,0)))))</f>
        <v>0</v>
      </c>
      <c r="M9" s="195">
        <f>ROUND(IF($C9="12-month",$E9*$I9,IF($C9="9-month",$E9*$I9,IF($C9="summer",$I9*0.025*13*$E9,IF($C9="grad",$E9*$I9,IF($C9="hourly",$E9*$I9,)))))*(1+$N$2),0)</f>
        <v>0</v>
      </c>
      <c r="N9" s="204">
        <f t="shared" ref="N9:N14" si="3">IF($C9="12-month",12*F9, IF($C9="9-month",9*F9, IF($C9="summer", 3*F9, IF($C9="grad",F9*6, IF($C9="hourly",F9/2080*12,0)))))</f>
        <v>0</v>
      </c>
      <c r="O9" s="195">
        <f t="shared" ref="O9:O14" si="4">ROUND(IF($C9="12-month",$F9*$I9,IF($C9="9-month",$F9*$I9,IF($C9="summer",$I9*0.025*13*$F9,IF($C9="grad",$F9*$I9,IF($C9="hourly",$F9*$I9,)))))*((1+$N$2)^2),0)</f>
        <v>0</v>
      </c>
      <c r="P9" s="204">
        <f t="shared" ref="P9:P14" si="5">IF($C9="12-month",12*G9, IF($C9="9-month",9*G9, IF($C9="summer", 3*G9, IF($C9="grad",G9*6, IF($C9="hourly",G9/2080*12,0)))))</f>
        <v>0</v>
      </c>
      <c r="Q9" s="195">
        <f>ROUND(IF($C9="12-month",G9*$I9,IF($C9="9-month",G9*$I9,IF($C9="summer",$I9*0.025*13*G9,IF($C9="grad",G9*$I9,IF($C9="hourly",G9*$I9,)))))*((1+$N$2)^3),0)</f>
        <v>0</v>
      </c>
      <c r="R9" s="204">
        <f t="shared" ref="R9:R14" si="6">IF($C9="12-month",12*H9, IF($C9="9-month",9*H9, IF($C9="summer", 3*H9, IF($C9="grad",H9*6, IF($C9="hourly",H9/2080*12,0)))))</f>
        <v>0</v>
      </c>
      <c r="S9" s="195">
        <f>ROUND(IF($C9="12-month",H9*$I9,IF($C9="9-month",H9*$I9,IF($C9="summer",$I9*0.025*13*H9,IF($C9="grad",H9*$I9,IF($C9="hourly",H9*$I9,)))))*((1+$N$2)^4),0)</f>
        <v>0</v>
      </c>
      <c r="T9" s="268">
        <f>SUM(K9,M9,O9,Q9,S9)</f>
        <v>0</v>
      </c>
      <c r="V9" s="12">
        <f t="shared" ref="V9:V20" si="7">I9</f>
        <v>0</v>
      </c>
      <c r="W9" s="12">
        <f>ROUND(V9*(1+$N$2),0)</f>
        <v>0</v>
      </c>
      <c r="X9" s="12">
        <f t="shared" ref="X9:Z9" si="8">ROUND(W9*(1+$N$2),0)</f>
        <v>0</v>
      </c>
      <c r="Y9" s="12">
        <f t="shared" si="8"/>
        <v>0</v>
      </c>
      <c r="Z9" s="12">
        <f t="shared" si="8"/>
        <v>0</v>
      </c>
    </row>
    <row r="10" spans="1:31">
      <c r="A10" s="178"/>
      <c r="B10" s="87"/>
      <c r="C10" s="50"/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112">
        <v>0</v>
      </c>
      <c r="J10" s="205">
        <f t="shared" si="0"/>
        <v>0</v>
      </c>
      <c r="K10" s="196">
        <f t="shared" si="1"/>
        <v>0</v>
      </c>
      <c r="L10" s="205">
        <f t="shared" si="2"/>
        <v>0</v>
      </c>
      <c r="M10" s="196">
        <f t="shared" ref="M10:M14" si="9">ROUND(IF($C10="12-month",$E10*$I10,IF($C10="9-month",$E10*$I10,IF($C10="summer",$I10*0.025*13*$E10,IF($C10="grad",$E10*$I10,IF($C10="hourly",$E10*$I10,)))))*(1+$N$2),0)</f>
        <v>0</v>
      </c>
      <c r="N10" s="205">
        <f t="shared" si="3"/>
        <v>0</v>
      </c>
      <c r="O10" s="196">
        <f t="shared" si="4"/>
        <v>0</v>
      </c>
      <c r="P10" s="205">
        <f t="shared" si="5"/>
        <v>0</v>
      </c>
      <c r="Q10" s="196">
        <f t="shared" ref="Q10:Q14" si="10">ROUND(IF($C10="12-month",G10*$I10,IF($C10="9-month",G10*$I10,IF($C10="summer",$I10*0.025*13*G10,IF($C10="grad",G10*$I10,IF($C10="hourly",G10*$I10,)))))*((1+$N$2)^3),0)</f>
        <v>0</v>
      </c>
      <c r="R10" s="205">
        <f t="shared" si="6"/>
        <v>0</v>
      </c>
      <c r="S10" s="196">
        <f t="shared" ref="S10:S14" si="11">ROUND(IF($C10="12-month",H10*$I10,IF($C10="9-month",H10*$I10,IF($C10="summer",$I10*0.025*13*H10,IF($C10="grad",H10*$I10,IF($C10="hourly",H10*$I10,)))))*((1+$N$2)^4),0)</f>
        <v>0</v>
      </c>
      <c r="T10" s="269">
        <f t="shared" ref="T10:T14" si="12">SUM(K10,M10,O10,Q10,S10)</f>
        <v>0</v>
      </c>
      <c r="U10" s="3"/>
      <c r="V10" s="13">
        <f t="shared" si="7"/>
        <v>0</v>
      </c>
      <c r="W10" s="13">
        <f t="shared" ref="W10:Z14" si="13">ROUND(V10*(1+$N$2),0)</f>
        <v>0</v>
      </c>
      <c r="X10" s="13">
        <f t="shared" si="13"/>
        <v>0</v>
      </c>
      <c r="Y10" s="13">
        <f t="shared" si="13"/>
        <v>0</v>
      </c>
      <c r="Z10" s="13">
        <f t="shared" si="13"/>
        <v>0</v>
      </c>
    </row>
    <row r="11" spans="1:31">
      <c r="A11" s="178"/>
      <c r="B11" s="16"/>
      <c r="C11" s="50"/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112">
        <v>0</v>
      </c>
      <c r="J11" s="205">
        <f t="shared" si="0"/>
        <v>0</v>
      </c>
      <c r="K11" s="196">
        <f t="shared" si="1"/>
        <v>0</v>
      </c>
      <c r="L11" s="205">
        <f t="shared" si="2"/>
        <v>0</v>
      </c>
      <c r="M11" s="196">
        <f t="shared" si="9"/>
        <v>0</v>
      </c>
      <c r="N11" s="205">
        <f t="shared" si="3"/>
        <v>0</v>
      </c>
      <c r="O11" s="196">
        <f t="shared" si="4"/>
        <v>0</v>
      </c>
      <c r="P11" s="205">
        <f t="shared" si="5"/>
        <v>0</v>
      </c>
      <c r="Q11" s="196">
        <f t="shared" si="10"/>
        <v>0</v>
      </c>
      <c r="R11" s="205">
        <f t="shared" si="6"/>
        <v>0</v>
      </c>
      <c r="S11" s="196">
        <f t="shared" si="11"/>
        <v>0</v>
      </c>
      <c r="T11" s="269">
        <f t="shared" si="12"/>
        <v>0</v>
      </c>
      <c r="U11" s="3"/>
      <c r="V11" s="13">
        <f t="shared" si="7"/>
        <v>0</v>
      </c>
      <c r="W11" s="13">
        <f t="shared" si="13"/>
        <v>0</v>
      </c>
      <c r="X11" s="13">
        <f t="shared" si="13"/>
        <v>0</v>
      </c>
      <c r="Y11" s="13">
        <f t="shared" si="13"/>
        <v>0</v>
      </c>
      <c r="Z11" s="13">
        <f t="shared" si="13"/>
        <v>0</v>
      </c>
    </row>
    <row r="12" spans="1:31">
      <c r="A12" s="178"/>
      <c r="B12" s="16"/>
      <c r="C12" s="50"/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112">
        <v>0</v>
      </c>
      <c r="J12" s="205">
        <f t="shared" si="0"/>
        <v>0</v>
      </c>
      <c r="K12" s="196">
        <f t="shared" si="1"/>
        <v>0</v>
      </c>
      <c r="L12" s="205">
        <f t="shared" si="2"/>
        <v>0</v>
      </c>
      <c r="M12" s="196">
        <f t="shared" si="9"/>
        <v>0</v>
      </c>
      <c r="N12" s="205">
        <f t="shared" si="3"/>
        <v>0</v>
      </c>
      <c r="O12" s="196">
        <f t="shared" si="4"/>
        <v>0</v>
      </c>
      <c r="P12" s="205">
        <f t="shared" si="5"/>
        <v>0</v>
      </c>
      <c r="Q12" s="196">
        <f t="shared" si="10"/>
        <v>0</v>
      </c>
      <c r="R12" s="205">
        <f t="shared" si="6"/>
        <v>0</v>
      </c>
      <c r="S12" s="196">
        <f t="shared" si="11"/>
        <v>0</v>
      </c>
      <c r="T12" s="269">
        <f t="shared" si="12"/>
        <v>0</v>
      </c>
      <c r="U12" s="3"/>
      <c r="V12" s="13">
        <f t="shared" si="7"/>
        <v>0</v>
      </c>
      <c r="W12" s="13">
        <f t="shared" si="13"/>
        <v>0</v>
      </c>
      <c r="X12" s="13">
        <f t="shared" si="13"/>
        <v>0</v>
      </c>
      <c r="Y12" s="13">
        <f t="shared" si="13"/>
        <v>0</v>
      </c>
      <c r="Z12" s="13">
        <f t="shared" si="13"/>
        <v>0</v>
      </c>
    </row>
    <row r="13" spans="1:31">
      <c r="A13" s="178"/>
      <c r="B13" s="16"/>
      <c r="C13" s="50"/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112">
        <v>0</v>
      </c>
      <c r="J13" s="205">
        <f t="shared" si="0"/>
        <v>0</v>
      </c>
      <c r="K13" s="196">
        <f t="shared" si="1"/>
        <v>0</v>
      </c>
      <c r="L13" s="205">
        <f t="shared" si="2"/>
        <v>0</v>
      </c>
      <c r="M13" s="196">
        <f t="shared" si="9"/>
        <v>0</v>
      </c>
      <c r="N13" s="205">
        <f t="shared" si="3"/>
        <v>0</v>
      </c>
      <c r="O13" s="196">
        <f t="shared" si="4"/>
        <v>0</v>
      </c>
      <c r="P13" s="205">
        <f t="shared" si="5"/>
        <v>0</v>
      </c>
      <c r="Q13" s="196">
        <f t="shared" si="10"/>
        <v>0</v>
      </c>
      <c r="R13" s="205">
        <f t="shared" si="6"/>
        <v>0</v>
      </c>
      <c r="S13" s="196">
        <f t="shared" si="11"/>
        <v>0</v>
      </c>
      <c r="T13" s="269">
        <f t="shared" si="12"/>
        <v>0</v>
      </c>
      <c r="U13" s="3"/>
      <c r="V13" s="13">
        <f t="shared" si="7"/>
        <v>0</v>
      </c>
      <c r="W13" s="13">
        <f t="shared" si="13"/>
        <v>0</v>
      </c>
      <c r="X13" s="13">
        <f t="shared" si="13"/>
        <v>0</v>
      </c>
      <c r="Y13" s="13">
        <f t="shared" si="13"/>
        <v>0</v>
      </c>
      <c r="Z13" s="13">
        <f t="shared" si="13"/>
        <v>0</v>
      </c>
    </row>
    <row r="14" spans="1:31">
      <c r="A14" s="179"/>
      <c r="B14" s="17"/>
      <c r="C14" s="51"/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113">
        <v>0</v>
      </c>
      <c r="J14" s="206">
        <f t="shared" si="0"/>
        <v>0</v>
      </c>
      <c r="K14" s="197">
        <f t="shared" si="1"/>
        <v>0</v>
      </c>
      <c r="L14" s="206">
        <f t="shared" si="2"/>
        <v>0</v>
      </c>
      <c r="M14" s="197">
        <f t="shared" si="9"/>
        <v>0</v>
      </c>
      <c r="N14" s="206">
        <f t="shared" si="3"/>
        <v>0</v>
      </c>
      <c r="O14" s="197">
        <f t="shared" si="4"/>
        <v>0</v>
      </c>
      <c r="P14" s="206">
        <f t="shared" si="5"/>
        <v>0</v>
      </c>
      <c r="Q14" s="197">
        <f t="shared" si="10"/>
        <v>0</v>
      </c>
      <c r="R14" s="206">
        <f t="shared" si="6"/>
        <v>0</v>
      </c>
      <c r="S14" s="197">
        <f t="shared" si="11"/>
        <v>0</v>
      </c>
      <c r="T14" s="271">
        <f t="shared" si="12"/>
        <v>0</v>
      </c>
      <c r="U14" s="3"/>
      <c r="V14" s="14">
        <f t="shared" si="7"/>
        <v>0</v>
      </c>
      <c r="W14" s="14">
        <f t="shared" si="13"/>
        <v>0</v>
      </c>
      <c r="X14" s="14">
        <f t="shared" si="13"/>
        <v>0</v>
      </c>
      <c r="Y14" s="14">
        <f t="shared" si="13"/>
        <v>0</v>
      </c>
      <c r="Z14" s="14">
        <f t="shared" si="13"/>
        <v>0</v>
      </c>
    </row>
    <row r="15" spans="1:31">
      <c r="A15" s="257"/>
      <c r="B15" s="258"/>
      <c r="C15" s="259"/>
      <c r="D15" s="259"/>
      <c r="E15" s="259"/>
      <c r="F15" s="259"/>
      <c r="G15" s="259"/>
      <c r="H15" s="259"/>
      <c r="I15" s="260" t="s">
        <v>25</v>
      </c>
      <c r="J15" s="261">
        <f t="shared" ref="J15:T15" si="14">SUM(J9:J14)</f>
        <v>0</v>
      </c>
      <c r="K15" s="262">
        <f t="shared" si="14"/>
        <v>0</v>
      </c>
      <c r="L15" s="261">
        <f t="shared" si="14"/>
        <v>0</v>
      </c>
      <c r="M15" s="262">
        <f t="shared" si="14"/>
        <v>0</v>
      </c>
      <c r="N15" s="261">
        <f t="shared" si="14"/>
        <v>0</v>
      </c>
      <c r="O15" s="262">
        <f t="shared" si="14"/>
        <v>0</v>
      </c>
      <c r="P15" s="261">
        <f t="shared" ref="P15:S15" si="15">SUM(P9:P14)</f>
        <v>0</v>
      </c>
      <c r="Q15" s="262">
        <f t="shared" si="15"/>
        <v>0</v>
      </c>
      <c r="R15" s="261">
        <f t="shared" si="15"/>
        <v>0</v>
      </c>
      <c r="S15" s="262">
        <f t="shared" si="15"/>
        <v>0</v>
      </c>
      <c r="T15" s="315">
        <f t="shared" si="14"/>
        <v>0</v>
      </c>
      <c r="U15" s="3"/>
      <c r="V15" s="42"/>
      <c r="W15" s="42"/>
      <c r="X15" s="42"/>
    </row>
    <row r="16" spans="1:31">
      <c r="A16" s="241" t="s">
        <v>26</v>
      </c>
      <c r="B16" s="242"/>
      <c r="C16" s="243"/>
      <c r="D16" s="244"/>
      <c r="E16" s="244"/>
      <c r="F16" s="244"/>
      <c r="G16" s="244"/>
      <c r="H16" s="244"/>
      <c r="I16" s="245"/>
      <c r="J16" s="246"/>
      <c r="K16" s="247"/>
      <c r="L16" s="246"/>
      <c r="M16" s="247"/>
      <c r="N16" s="246"/>
      <c r="O16" s="247"/>
      <c r="P16" s="248"/>
      <c r="Q16" s="249"/>
      <c r="R16" s="248"/>
      <c r="S16" s="249"/>
      <c r="T16" s="316"/>
      <c r="U16" s="3"/>
      <c r="V16" s="43"/>
      <c r="W16" s="43"/>
      <c r="X16" s="43"/>
    </row>
    <row r="17" spans="1:26">
      <c r="A17" s="180"/>
      <c r="B17" s="44"/>
      <c r="C17" s="52"/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111">
        <v>0</v>
      </c>
      <c r="J17" s="204">
        <f>IF($C17="12-month",12*D17, IF($C17="9-month",9*D17, IF($C17="summer", 3*D17, IF($C17="grad",D17*6, IF($C17="hourly",D17/2080*12,0)))))</f>
        <v>0</v>
      </c>
      <c r="K17" s="198">
        <f>ROUND(IF($C17="12-month",$D17*$I17,IF($C17="9-month",$D17*$I17,IF($C17="summer",$I17*0.025*13*$D17,IF($C17="grad",$D17*$I17,IF($C17="hourly",$D17*$I17,))))),0)</f>
        <v>0</v>
      </c>
      <c r="L17" s="204">
        <f>IF($C17="12-month",12*E17, IF($C17="9-month",9*E17, IF($C17="summer", 3*E17, IF($C17="grad",E17*6, IF($C17="hourly",E17/2080*12,0)))))</f>
        <v>0</v>
      </c>
      <c r="M17" s="195">
        <f t="shared" ref="M17:M20" si="16">ROUND(IF($C17="12-month",$E17*$I17,IF($C17="9-month",$E17*$I17,IF($C17="summer",$I17*0.025*13*$E17,IF($C17="grad",$E17*$I17,IF($C17="hourly",$E17*$I17,)))))*(1+$N$2),0)</f>
        <v>0</v>
      </c>
      <c r="N17" s="204">
        <f>IF($C17="12-month",12*F17, IF($C17="9-month",9*F17, IF($C17="summer", 3*F17, IF($C17="grad",F17*6, IF($C17="hourly",F17/2080*12,0)))))</f>
        <v>0</v>
      </c>
      <c r="O17" s="195">
        <f>ROUND(IF($C17="12-month",$F17*$I17,IF($C17="9-month",$F17*$I17,IF($C17="summer",$I17*0.025*13*$F17,IF($C17="grad",$F17*$I17,IF($C17="hourly",$F17*$I17,)))))*((1+$N$2)^2),0)</f>
        <v>0</v>
      </c>
      <c r="P17" s="204">
        <f>IF($C17="12-month",12*G17, IF($C17="9-month",9*G17, IF($C17="summer", 3*G17, IF($C17="grad",G17*6, IF($C17="hourly",G17/2080*12,0)))))</f>
        <v>0</v>
      </c>
      <c r="Q17" s="195">
        <f>ROUND(IF($C17="12-month",G17*$I17,IF($C17="9-month",G17*$I17,IF($C17="summer",$I17*0.025*13*G17,IF($C17="grad",G17*$I17,IF($C17="hourly",G17*$I17,)))))*((1+$N$2)^3),0)</f>
        <v>0</v>
      </c>
      <c r="R17" s="204">
        <f>IF($C17="12-month",12*H17, IF($C17="9-month",9*H17, IF($C17="summer", 3*H17, IF($C17="grad",H17*6, IF($C17="hourly",H17/2080*12,0)))))</f>
        <v>0</v>
      </c>
      <c r="S17" s="195">
        <f>ROUND(IF($C17="12-month",H17*$I17,IF($C17="9-month",H17*$I17,IF($C17="summer",$I17*0.025*13*H17,IF($C17="grad",H17*$I17,IF($C17="hourly",H17*$I17,)))))*((1+$N$2)^4),0)</f>
        <v>0</v>
      </c>
      <c r="T17" s="317">
        <f>SUM(K17,M17,O17,Q17,S17)</f>
        <v>0</v>
      </c>
      <c r="V17" s="41">
        <f t="shared" si="7"/>
        <v>0</v>
      </c>
      <c r="W17" s="12">
        <f t="shared" ref="W17:Z17" si="17">ROUND(V17*(1+$N$2),0)</f>
        <v>0</v>
      </c>
      <c r="X17" s="12">
        <f t="shared" si="17"/>
        <v>0</v>
      </c>
      <c r="Y17" s="12">
        <f t="shared" si="17"/>
        <v>0</v>
      </c>
      <c r="Z17" s="12">
        <f t="shared" si="17"/>
        <v>0</v>
      </c>
    </row>
    <row r="18" spans="1:26">
      <c r="A18" s="178"/>
      <c r="B18" s="16"/>
      <c r="C18" s="50"/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112">
        <v>0</v>
      </c>
      <c r="J18" s="205">
        <f>IF($C18="12-month",12*D18, IF($C18="9-month",9*D18, IF($C18="summer", 3*D18, IF($C18="grad",D18*6, IF($C18="hourly",D18/2080*12,0)))))</f>
        <v>0</v>
      </c>
      <c r="K18" s="196">
        <f>ROUND(IF($C18="12-month",$D18*$I18,IF($C18="9-month",$D18*$I18,IF($C18="summer",$I18*0.025*13*$D18,IF($C18="grad",$D18*$I18,IF($C18="hourly",$D18*$I18,))))),0)</f>
        <v>0</v>
      </c>
      <c r="L18" s="205">
        <f>IF($C18="12-month",12*E18, IF($C18="9-month",9*E18, IF($C18="summer", 3*E18, IF($C18="grad",E18*6, IF($C18="hourly",E18/2080*12,0)))))</f>
        <v>0</v>
      </c>
      <c r="M18" s="196">
        <f t="shared" si="16"/>
        <v>0</v>
      </c>
      <c r="N18" s="205">
        <f>IF($C18="12-month",12*F18, IF($C18="9-month",9*F18, IF($C18="summer", 3*F18, IF($C18="grad",F18*6, IF($C18="hourly",F18/2080*12,0)))))</f>
        <v>0</v>
      </c>
      <c r="O18" s="196">
        <f>ROUND(IF($C18="12-month",$F18*$I18,IF($C18="9-month",$F18*$I18,IF($C18="summer",$I18*0.025*13*$F18,IF($C18="grad",$F18*$I18,IF($C18="hourly",$F18*$I18,)))))*((1+$N$2)^2),0)</f>
        <v>0</v>
      </c>
      <c r="P18" s="205">
        <f>IF($C18="12-month",12*G18, IF($C18="9-month",9*G18, IF($C18="summer", 3*G18, IF($C18="grad",G18*6, IF($C18="hourly",G18/2080*12,0)))))</f>
        <v>0</v>
      </c>
      <c r="Q18" s="196">
        <f t="shared" ref="Q18:Q20" si="18">ROUND(IF($C18="12-month",G18*$I18,IF($C18="9-month",G18*$I18,IF($C18="summer",$I18*0.025*13*G18,IF($C18="grad",G18*$I18,IF($C18="hourly",G18*$I18,)))))*((1+$N$2)^3),0)</f>
        <v>0</v>
      </c>
      <c r="R18" s="205">
        <f>IF($C18="12-month",12*H18, IF($C18="9-month",9*H18, IF($C18="summer", 3*H18, IF($C18="grad",H18*6, IF($C18="hourly",H18/2080*12,0)))))</f>
        <v>0</v>
      </c>
      <c r="S18" s="196">
        <f t="shared" ref="S18:S20" si="19">ROUND(IF($C18="12-month",H18*$I18,IF($C18="9-month",H18*$I18,IF($C18="summer",$I18*0.025*13*H18,IF($C18="grad",H18*$I18,IF($C18="hourly",H18*$I18,)))))*((1+$N$2)^4),0)</f>
        <v>0</v>
      </c>
      <c r="T18" s="269">
        <f t="shared" ref="T18:T20" si="20">SUM(K18,M18,O18,Q18,S18)</f>
        <v>0</v>
      </c>
      <c r="V18" s="13">
        <f t="shared" si="7"/>
        <v>0</v>
      </c>
      <c r="W18" s="13">
        <f t="shared" ref="W18:Z18" si="21">ROUND(V18*(1+$N$2),0)</f>
        <v>0</v>
      </c>
      <c r="X18" s="13">
        <f t="shared" si="21"/>
        <v>0</v>
      </c>
      <c r="Y18" s="13">
        <f t="shared" si="21"/>
        <v>0</v>
      </c>
      <c r="Z18" s="13">
        <f t="shared" si="21"/>
        <v>0</v>
      </c>
    </row>
    <row r="19" spans="1:26">
      <c r="A19" s="178"/>
      <c r="B19" s="16"/>
      <c r="C19" s="50"/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112">
        <v>0</v>
      </c>
      <c r="J19" s="205">
        <f>IF($C19="12-month",12*D19, IF($C19="9-month",9*D19, IF($C19="summer", 3*D19, IF($C19="grad",D19*6, IF($C19="hourly",D19/2080*12,0)))))</f>
        <v>0</v>
      </c>
      <c r="K19" s="196">
        <f>ROUND(IF($C19="12-month",$D19*$I19,IF($C19="9-month",$D19*$I19,IF($C19="summer",$I19*0.025*13*$D19,IF($C19="grad",$D19*$I19,IF($C19="hourly",$D19*$I19,))))),0)</f>
        <v>0</v>
      </c>
      <c r="L19" s="205">
        <f>IF($C19="12-month",12*E19, IF($C19="9-month",9*E19, IF($C19="summer", 3*E19, IF($C19="grad",E19*6, IF($C19="hourly",E19/2080*12,0)))))</f>
        <v>0</v>
      </c>
      <c r="M19" s="196">
        <f t="shared" si="16"/>
        <v>0</v>
      </c>
      <c r="N19" s="205">
        <f>IF($C19="12-month",12*F19, IF($C19="9-month",9*F19, IF($C19="summer", 3*F19, IF($C19="grad",F19*6, IF($C19="hourly",F19/2080*12,0)))))</f>
        <v>0</v>
      </c>
      <c r="O19" s="196">
        <f>ROUND(IF($C19="12-month",$F19*$I19,IF($C19="9-month",$F19*$I19,IF($C19="summer",$I19*0.025*13*$F19,IF($C19="grad",$F19*$I19,IF($C19="hourly",$F19*$I19,)))))*((1+$N$2)^2),0)</f>
        <v>0</v>
      </c>
      <c r="P19" s="205">
        <f>IF($C19="12-month",12*G19, IF($C19="9-month",9*G19, IF($C19="summer", 3*G19, IF($C19="grad",G19*6, IF($C19="hourly",G19/2080*12,0)))))</f>
        <v>0</v>
      </c>
      <c r="Q19" s="196">
        <f t="shared" si="18"/>
        <v>0</v>
      </c>
      <c r="R19" s="205">
        <f>IF($C19="12-month",12*H19, IF($C19="9-month",9*H19, IF($C19="summer", 3*H19, IF($C19="grad",H19*6, IF($C19="hourly",H19/2080*12,0)))))</f>
        <v>0</v>
      </c>
      <c r="S19" s="196">
        <f t="shared" si="19"/>
        <v>0</v>
      </c>
      <c r="T19" s="269">
        <f t="shared" si="20"/>
        <v>0</v>
      </c>
      <c r="U19" s="3"/>
      <c r="V19" s="13">
        <f t="shared" si="7"/>
        <v>0</v>
      </c>
      <c r="W19" s="13">
        <f t="shared" ref="W19:Z19" si="22">ROUND(V19*(1+$N$2),0)</f>
        <v>0</v>
      </c>
      <c r="X19" s="13">
        <f t="shared" si="22"/>
        <v>0</v>
      </c>
      <c r="Y19" s="13">
        <f t="shared" si="22"/>
        <v>0</v>
      </c>
      <c r="Z19" s="13">
        <f t="shared" si="22"/>
        <v>0</v>
      </c>
    </row>
    <row r="20" spans="1:26">
      <c r="A20" s="179"/>
      <c r="B20" s="17"/>
      <c r="C20" s="51"/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113">
        <v>0</v>
      </c>
      <c r="J20" s="206">
        <f>IF($C20="12-month",12*D20, IF($C20="9-month",9*D20, IF($C20="summer", 3*D20, IF($C20="grad",D20*6, IF($C20="hourly",D20/2080*12,0)))))</f>
        <v>0</v>
      </c>
      <c r="K20" s="197">
        <f>ROUND(IF($C20="12-month",$D20*$I20,IF($C20="9-month",$D20*$I20,IF($C20="summer",$I20*0.025*13*$D20,IF($C20="grad",$D20*$I20,IF($C20="hourly",$D20*$I20,))))),0)</f>
        <v>0</v>
      </c>
      <c r="L20" s="206">
        <f>IF($C20="12-month",12*E20, IF($C20="9-month",9*E20, IF($C20="summer", 3*E20, IF($C20="grad",E20*6, IF($C20="hourly",E20/2080*12,0)))))</f>
        <v>0</v>
      </c>
      <c r="M20" s="197">
        <f t="shared" si="16"/>
        <v>0</v>
      </c>
      <c r="N20" s="206">
        <f>IF($C20="12-month",12*F20, IF($C20="9-month",9*F20, IF($C20="summer", 3*F20, IF($C20="grad",F20*6, IF($C20="hourly",F20/2080*12,0)))))</f>
        <v>0</v>
      </c>
      <c r="O20" s="197">
        <f>ROUND(IF($C20="12-month",$F20*$I20,IF($C20="9-month",$F20*$I20,IF($C20="summer",$I20*0.025*13*$F20,IF($C20="grad",$F20*$I20,IF($C20="hourly",$F20*$I20,)))))*((1+$N$2)^2),0)</f>
        <v>0</v>
      </c>
      <c r="P20" s="206">
        <f>IF($C20="12-month",12*G20, IF($C20="9-month",9*G20, IF($C20="summer", 3*G20, IF($C20="grad",G20*6, IF($C20="hourly",G20/2080*12,0)))))</f>
        <v>0</v>
      </c>
      <c r="Q20" s="197">
        <f t="shared" si="18"/>
        <v>0</v>
      </c>
      <c r="R20" s="206">
        <f>IF($C20="12-month",12*H20, IF($C20="9-month",9*H20, IF($C20="summer", 3*H20, IF($C20="grad",H20*6, IF($C20="hourly",H20/2080*12,0)))))</f>
        <v>0</v>
      </c>
      <c r="S20" s="197">
        <f t="shared" si="19"/>
        <v>0</v>
      </c>
      <c r="T20" s="271">
        <f t="shared" si="20"/>
        <v>0</v>
      </c>
      <c r="V20" s="14">
        <f t="shared" si="7"/>
        <v>0</v>
      </c>
      <c r="W20" s="13">
        <f t="shared" ref="W20:Z20" si="23">ROUND(V20*(1+$N$2),0)</f>
        <v>0</v>
      </c>
      <c r="X20" s="13">
        <f t="shared" si="23"/>
        <v>0</v>
      </c>
      <c r="Y20" s="13">
        <f t="shared" si="23"/>
        <v>0</v>
      </c>
      <c r="Z20" s="13">
        <f t="shared" si="23"/>
        <v>0</v>
      </c>
    </row>
    <row r="21" spans="1:26">
      <c r="A21" s="263"/>
      <c r="B21" s="259"/>
      <c r="C21" s="259"/>
      <c r="D21" s="259"/>
      <c r="E21" s="259"/>
      <c r="F21" s="259"/>
      <c r="G21" s="259"/>
      <c r="H21" s="259"/>
      <c r="I21" s="260" t="s">
        <v>27</v>
      </c>
      <c r="J21" s="261">
        <f>SUM(J17:J20)</f>
        <v>0</v>
      </c>
      <c r="K21" s="262">
        <f t="shared" ref="K21:T21" si="24">SUM(K17:K20)</f>
        <v>0</v>
      </c>
      <c r="L21" s="261">
        <f t="shared" si="24"/>
        <v>0</v>
      </c>
      <c r="M21" s="262">
        <f t="shared" si="24"/>
        <v>0</v>
      </c>
      <c r="N21" s="261">
        <f t="shared" si="24"/>
        <v>0</v>
      </c>
      <c r="O21" s="262">
        <f t="shared" si="24"/>
        <v>0</v>
      </c>
      <c r="P21" s="261">
        <f t="shared" si="24"/>
        <v>0</v>
      </c>
      <c r="Q21" s="262">
        <f t="shared" si="24"/>
        <v>0</v>
      </c>
      <c r="R21" s="261">
        <f t="shared" si="24"/>
        <v>0</v>
      </c>
      <c r="S21" s="262">
        <f t="shared" si="24"/>
        <v>0</v>
      </c>
      <c r="T21" s="315">
        <f t="shared" si="24"/>
        <v>0</v>
      </c>
      <c r="V21" s="110"/>
      <c r="W21" s="110"/>
      <c r="X21" s="110"/>
      <c r="Y21" s="110"/>
      <c r="Z21" s="110"/>
    </row>
    <row r="22" spans="1:26">
      <c r="A22" s="223"/>
      <c r="B22" s="224"/>
      <c r="C22" s="224"/>
      <c r="D22" s="224"/>
      <c r="E22" s="224"/>
      <c r="F22" s="224"/>
      <c r="G22" s="224"/>
      <c r="H22" s="224"/>
      <c r="I22" s="181" t="s">
        <v>28</v>
      </c>
      <c r="J22" s="207">
        <f>J21+J15</f>
        <v>0</v>
      </c>
      <c r="K22" s="182">
        <f t="shared" ref="K22:T22" si="25">K21+K15</f>
        <v>0</v>
      </c>
      <c r="L22" s="207">
        <f t="shared" si="25"/>
        <v>0</v>
      </c>
      <c r="M22" s="182">
        <f t="shared" si="25"/>
        <v>0</v>
      </c>
      <c r="N22" s="207">
        <f t="shared" si="25"/>
        <v>0</v>
      </c>
      <c r="O22" s="203">
        <f t="shared" si="25"/>
        <v>0</v>
      </c>
      <c r="P22" s="207">
        <f t="shared" si="25"/>
        <v>0</v>
      </c>
      <c r="Q22" s="203">
        <f t="shared" si="25"/>
        <v>0</v>
      </c>
      <c r="R22" s="207">
        <f t="shared" si="25"/>
        <v>0</v>
      </c>
      <c r="S22" s="203">
        <f t="shared" si="25"/>
        <v>0</v>
      </c>
      <c r="T22" s="318">
        <f t="shared" si="25"/>
        <v>0</v>
      </c>
    </row>
    <row r="23" spans="1:26">
      <c r="A23" s="319" t="s">
        <v>29</v>
      </c>
      <c r="B23" s="225"/>
      <c r="C23" s="183"/>
      <c r="D23" s="184"/>
      <c r="E23" s="184"/>
      <c r="F23" s="184"/>
      <c r="G23" s="184"/>
      <c r="H23" s="184"/>
      <c r="I23" s="185"/>
      <c r="J23" s="208"/>
      <c r="K23" s="186"/>
      <c r="L23" s="213"/>
      <c r="M23" s="186"/>
      <c r="N23" s="213"/>
      <c r="O23" s="186"/>
      <c r="P23" s="213"/>
      <c r="Q23" s="186"/>
      <c r="R23" s="213"/>
      <c r="S23" s="186"/>
      <c r="T23" s="320"/>
    </row>
    <row r="24" spans="1:26">
      <c r="A24" s="288" t="s">
        <v>30</v>
      </c>
      <c r="B24" s="321"/>
      <c r="C24" s="272" t="s">
        <v>31</v>
      </c>
      <c r="D24" s="296"/>
      <c r="E24" s="296"/>
      <c r="F24" s="296"/>
      <c r="G24" s="296"/>
      <c r="H24" s="296"/>
      <c r="I24" s="273" t="s">
        <v>32</v>
      </c>
      <c r="J24" s="274"/>
      <c r="K24" s="275"/>
      <c r="L24" s="274"/>
      <c r="M24" s="275"/>
      <c r="N24" s="274"/>
      <c r="O24" s="275"/>
      <c r="P24" s="274"/>
      <c r="Q24" s="275"/>
      <c r="R24" s="274"/>
      <c r="S24" s="275"/>
      <c r="T24" s="322"/>
    </row>
    <row r="25" spans="1:26">
      <c r="A25" s="267" t="str">
        <f t="shared" ref="A25:B25" si="26">IF(A9&lt;&gt;"",A9,"")</f>
        <v/>
      </c>
      <c r="B25" s="32" t="str">
        <f t="shared" si="26"/>
        <v>Principal Investigator</v>
      </c>
      <c r="C25" s="49"/>
      <c r="D25" s="33"/>
      <c r="E25" s="33"/>
      <c r="F25" s="33"/>
      <c r="G25" s="33"/>
      <c r="H25" s="33"/>
      <c r="I25" s="187">
        <f>IFERROR(VLOOKUP(C25,'Additional Calculations'!$L$2:$M$11,2,FALSE),0)</f>
        <v>0</v>
      </c>
      <c r="J25" s="457">
        <f t="shared" ref="J25:J30" si="27">ROUND(IF($C25&lt;&gt;"grad",($K9*$I25),$I25*$D9),0)</f>
        <v>0</v>
      </c>
      <c r="K25" s="458"/>
      <c r="L25" s="457">
        <f t="shared" ref="L25:L30" si="28">ROUND(IF($C25&lt;&gt;"grad",($M9*$I25),(($I25*$E9)*(1+$N$3))),0)</f>
        <v>0</v>
      </c>
      <c r="M25" s="458"/>
      <c r="N25" s="457">
        <f t="shared" ref="N25:N30" si="29">ROUND(IF($C25&lt;&gt;"grad",($O9*$I25),(($I25*$F9)*(1+$N$3)^2)),0)</f>
        <v>0</v>
      </c>
      <c r="O25" s="458"/>
      <c r="P25" s="457">
        <f t="shared" ref="P25:P30" si="30">ROUND(IF($C25&lt;&gt;"grad",($Q9*$I25),(($I25*$G9)*(1+$N$3)^3)),0)</f>
        <v>0</v>
      </c>
      <c r="Q25" s="458"/>
      <c r="R25" s="457">
        <f t="shared" ref="R25:R30" si="31">ROUND(IF($C25&lt;&gt;"grad",($S9*$I25),(($I25*$H9)*(1+$N$3)^4)),0)</f>
        <v>0</v>
      </c>
      <c r="S25" s="458"/>
      <c r="T25" s="268">
        <f>SUM(J25:S25)</f>
        <v>0</v>
      </c>
      <c r="V25" s="40"/>
    </row>
    <row r="26" spans="1:26">
      <c r="A26" s="267" t="str">
        <f t="shared" ref="A26:B26" si="32">IF(A10&lt;&gt;"",A10,"")</f>
        <v/>
      </c>
      <c r="B26" s="32" t="str">
        <f t="shared" si="32"/>
        <v/>
      </c>
      <c r="C26" s="50"/>
      <c r="D26" s="34"/>
      <c r="E26" s="34"/>
      <c r="F26" s="34"/>
      <c r="G26" s="34"/>
      <c r="H26" s="34"/>
      <c r="I26" s="188">
        <f>IFERROR(VLOOKUP(C26,'Additional Calculations'!$L$2:$M$11,2,FALSE),0)</f>
        <v>0</v>
      </c>
      <c r="J26" s="410">
        <f t="shared" si="27"/>
        <v>0</v>
      </c>
      <c r="K26" s="411"/>
      <c r="L26" s="410">
        <f t="shared" si="28"/>
        <v>0</v>
      </c>
      <c r="M26" s="411"/>
      <c r="N26" s="410">
        <f t="shared" si="29"/>
        <v>0</v>
      </c>
      <c r="O26" s="411"/>
      <c r="P26" s="410">
        <f t="shared" si="30"/>
        <v>0</v>
      </c>
      <c r="Q26" s="411"/>
      <c r="R26" s="410">
        <f t="shared" si="31"/>
        <v>0</v>
      </c>
      <c r="S26" s="411"/>
      <c r="T26" s="269">
        <f t="shared" ref="T26:T30" si="33">SUM(J26:S26)</f>
        <v>0</v>
      </c>
      <c r="V26" s="40"/>
    </row>
    <row r="27" spans="1:26">
      <c r="A27" s="267" t="str">
        <f t="shared" ref="A27:B27" si="34">IF(A11&lt;&gt;"",A11,"")</f>
        <v/>
      </c>
      <c r="B27" s="32" t="str">
        <f t="shared" si="34"/>
        <v/>
      </c>
      <c r="C27" s="50"/>
      <c r="D27" s="34"/>
      <c r="E27" s="34"/>
      <c r="F27" s="34"/>
      <c r="G27" s="34"/>
      <c r="H27" s="34"/>
      <c r="I27" s="188">
        <f>IFERROR(VLOOKUP(C27,'Additional Calculations'!$L$2:$M$11,2,FALSE),0)</f>
        <v>0</v>
      </c>
      <c r="J27" s="410">
        <f t="shared" si="27"/>
        <v>0</v>
      </c>
      <c r="K27" s="411"/>
      <c r="L27" s="410">
        <f t="shared" si="28"/>
        <v>0</v>
      </c>
      <c r="M27" s="411"/>
      <c r="N27" s="410">
        <f t="shared" si="29"/>
        <v>0</v>
      </c>
      <c r="O27" s="411"/>
      <c r="P27" s="410">
        <f t="shared" si="30"/>
        <v>0</v>
      </c>
      <c r="Q27" s="411"/>
      <c r="R27" s="410">
        <f t="shared" si="31"/>
        <v>0</v>
      </c>
      <c r="S27" s="411"/>
      <c r="T27" s="269">
        <f t="shared" si="33"/>
        <v>0</v>
      </c>
    </row>
    <row r="28" spans="1:26">
      <c r="A28" s="267" t="str">
        <f t="shared" ref="A28:B28" si="35">IF(A12&lt;&gt;"",A12,"")</f>
        <v/>
      </c>
      <c r="B28" s="32" t="str">
        <f t="shared" si="35"/>
        <v/>
      </c>
      <c r="C28" s="50"/>
      <c r="D28" s="34"/>
      <c r="E28" s="34"/>
      <c r="F28" s="34"/>
      <c r="G28" s="34"/>
      <c r="H28" s="34"/>
      <c r="I28" s="188">
        <f>IFERROR(VLOOKUP(C28,'Additional Calculations'!$L$2:$M$11,2,FALSE),0)</f>
        <v>0</v>
      </c>
      <c r="J28" s="410">
        <f t="shared" si="27"/>
        <v>0</v>
      </c>
      <c r="K28" s="411"/>
      <c r="L28" s="410">
        <f t="shared" si="28"/>
        <v>0</v>
      </c>
      <c r="M28" s="411"/>
      <c r="N28" s="410">
        <f t="shared" si="29"/>
        <v>0</v>
      </c>
      <c r="O28" s="411"/>
      <c r="P28" s="410">
        <f t="shared" si="30"/>
        <v>0</v>
      </c>
      <c r="Q28" s="411"/>
      <c r="R28" s="410">
        <f t="shared" si="31"/>
        <v>0</v>
      </c>
      <c r="S28" s="411"/>
      <c r="T28" s="269">
        <f t="shared" si="33"/>
        <v>0</v>
      </c>
    </row>
    <row r="29" spans="1:26">
      <c r="A29" s="267" t="str">
        <f>IF(A13&lt;&gt;"",A13,"")</f>
        <v/>
      </c>
      <c r="B29" s="32" t="str">
        <f>IF(B13&lt;&gt;"",B13,"")</f>
        <v/>
      </c>
      <c r="C29" s="50"/>
      <c r="D29" s="34"/>
      <c r="E29" s="34"/>
      <c r="F29" s="34"/>
      <c r="G29" s="34"/>
      <c r="H29" s="34"/>
      <c r="I29" s="188">
        <f>IFERROR(VLOOKUP(C29,'Additional Calculations'!$L$2:$M$11,2,FALSE),0)</f>
        <v>0</v>
      </c>
      <c r="J29" s="410">
        <f t="shared" si="27"/>
        <v>0</v>
      </c>
      <c r="K29" s="411"/>
      <c r="L29" s="410">
        <f t="shared" si="28"/>
        <v>0</v>
      </c>
      <c r="M29" s="411"/>
      <c r="N29" s="410">
        <f t="shared" si="29"/>
        <v>0</v>
      </c>
      <c r="O29" s="411"/>
      <c r="P29" s="410">
        <f t="shared" si="30"/>
        <v>0</v>
      </c>
      <c r="Q29" s="411"/>
      <c r="R29" s="410">
        <f t="shared" si="31"/>
        <v>0</v>
      </c>
      <c r="S29" s="411"/>
      <c r="T29" s="269">
        <f t="shared" si="33"/>
        <v>0</v>
      </c>
    </row>
    <row r="30" spans="1:26">
      <c r="A30" s="270" t="str">
        <f>IF(A14&lt;&gt;"",A14,"")</f>
        <v/>
      </c>
      <c r="B30" s="46" t="str">
        <f>IF(B14&lt;&gt;"",B14,"")</f>
        <v/>
      </c>
      <c r="C30" s="51"/>
      <c r="D30" s="35"/>
      <c r="E30" s="35"/>
      <c r="F30" s="35"/>
      <c r="G30" s="35"/>
      <c r="H30" s="35"/>
      <c r="I30" s="189">
        <f>IFERROR(VLOOKUP(C30,'Additional Calculations'!$L$2:$M$11,2,FALSE),0)</f>
        <v>0</v>
      </c>
      <c r="J30" s="417">
        <f t="shared" si="27"/>
        <v>0</v>
      </c>
      <c r="K30" s="418"/>
      <c r="L30" s="417">
        <f t="shared" si="28"/>
        <v>0</v>
      </c>
      <c r="M30" s="418"/>
      <c r="N30" s="417">
        <f t="shared" si="29"/>
        <v>0</v>
      </c>
      <c r="O30" s="418"/>
      <c r="P30" s="417">
        <f t="shared" si="30"/>
        <v>0</v>
      </c>
      <c r="Q30" s="418"/>
      <c r="R30" s="417">
        <f t="shared" si="31"/>
        <v>0</v>
      </c>
      <c r="S30" s="418"/>
      <c r="T30" s="271">
        <f t="shared" si="33"/>
        <v>0</v>
      </c>
    </row>
    <row r="31" spans="1:26">
      <c r="A31" s="323"/>
      <c r="B31" s="264"/>
      <c r="C31" s="265"/>
      <c r="D31" s="265"/>
      <c r="E31" s="265"/>
      <c r="F31" s="265"/>
      <c r="G31" s="265"/>
      <c r="H31" s="265"/>
      <c r="I31" s="266" t="s">
        <v>33</v>
      </c>
      <c r="J31" s="447">
        <f>SUM(J25:K30)</f>
        <v>0</v>
      </c>
      <c r="K31" s="448"/>
      <c r="L31" s="447">
        <f>SUM(L25:M30)</f>
        <v>0</v>
      </c>
      <c r="M31" s="448"/>
      <c r="N31" s="447">
        <f>SUM(N25:O30)</f>
        <v>0</v>
      </c>
      <c r="O31" s="448"/>
      <c r="P31" s="447">
        <f>SUM(P25:Q30)</f>
        <v>0</v>
      </c>
      <c r="Q31" s="448"/>
      <c r="R31" s="447">
        <f>SUM(R25:S30)</f>
        <v>0</v>
      </c>
      <c r="S31" s="448"/>
      <c r="T31" s="315">
        <f>SUM(T25:T30)</f>
        <v>0</v>
      </c>
    </row>
    <row r="32" spans="1:26">
      <c r="A32" s="324" t="s">
        <v>34</v>
      </c>
      <c r="B32" s="276"/>
      <c r="C32" s="277"/>
      <c r="D32" s="278"/>
      <c r="E32" s="278"/>
      <c r="F32" s="278"/>
      <c r="G32" s="278"/>
      <c r="H32" s="278"/>
      <c r="I32" s="279"/>
      <c r="J32" s="280"/>
      <c r="K32" s="281"/>
      <c r="L32" s="280"/>
      <c r="M32" s="281"/>
      <c r="N32" s="280"/>
      <c r="O32" s="281"/>
      <c r="P32" s="280"/>
      <c r="Q32" s="281"/>
      <c r="R32" s="280"/>
      <c r="S32" s="281"/>
      <c r="T32" s="325"/>
    </row>
    <row r="33" spans="1:24">
      <c r="A33" s="326" t="str">
        <f>IF(A17&lt;&gt;"",A17,"")</f>
        <v/>
      </c>
      <c r="B33" s="171" t="str">
        <f>IF(B17&lt;&gt;"",B17,"")</f>
        <v/>
      </c>
      <c r="C33" s="172"/>
      <c r="D33" s="173"/>
      <c r="E33" s="173"/>
      <c r="F33" s="173"/>
      <c r="G33" s="173"/>
      <c r="H33" s="173"/>
      <c r="I33" s="190">
        <f>IFERROR(VLOOKUP(C33,'Additional Calculations'!$L$2:$M$11,2,FALSE),0)</f>
        <v>0</v>
      </c>
      <c r="J33" s="441">
        <f>ROUND(IF($C33&lt;&gt;"grad",($K17*$I33),$I33*$D17),0)</f>
        <v>0</v>
      </c>
      <c r="K33" s="442"/>
      <c r="L33" s="441">
        <f>ROUND(IF($C33&lt;&gt;"grad",($M17*$I33),(($I33*$E17)*(1+$N$3))),0)</f>
        <v>0</v>
      </c>
      <c r="M33" s="442"/>
      <c r="N33" s="441">
        <f>ROUND(IF($C33&lt;&gt;"grad",($O17*$I33),(($I33*$F17)*(1+$N$3)^2)),0)</f>
        <v>0</v>
      </c>
      <c r="O33" s="442"/>
      <c r="P33" s="441">
        <f>ROUND(IF($C33&lt;&gt;"grad",($Q17*$I33),(($I33*$G17)*(1+$N$3)^3)),0)</f>
        <v>0</v>
      </c>
      <c r="Q33" s="442"/>
      <c r="R33" s="441">
        <f>ROUND(IF($C33&lt;&gt;"grad",($S17*$I33),(($I33*$H17)*(1+$N$3)^4)),0)</f>
        <v>0</v>
      </c>
      <c r="S33" s="442"/>
      <c r="T33" s="317">
        <f>SUM(J33:S33)</f>
        <v>0</v>
      </c>
    </row>
    <row r="34" spans="1:24" ht="12" customHeight="1">
      <c r="A34" s="267" t="str">
        <f>IF(A18&lt;&gt;"",A18,"")</f>
        <v/>
      </c>
      <c r="B34" s="32" t="str">
        <f t="shared" ref="B34" si="36">IF(B18&lt;&gt;"",B18,"")</f>
        <v/>
      </c>
      <c r="C34" s="50"/>
      <c r="D34" s="36"/>
      <c r="E34" s="36"/>
      <c r="F34" s="36"/>
      <c r="G34" s="36"/>
      <c r="H34" s="36"/>
      <c r="I34" s="191">
        <f>IFERROR(VLOOKUP(C34,'Additional Calculations'!$L$2:$M$11,2,FALSE),0)</f>
        <v>0</v>
      </c>
      <c r="J34" s="410">
        <f>ROUND(IF($C34&lt;&gt;"grad",($K18*$I34),$I34*$D18),0)</f>
        <v>0</v>
      </c>
      <c r="K34" s="411"/>
      <c r="L34" s="410">
        <f>ROUND(IF($C34&lt;&gt;"grad",($M18*$I34),(($I34*$E18)*(1+$N$3))),0)</f>
        <v>0</v>
      </c>
      <c r="M34" s="411"/>
      <c r="N34" s="410">
        <f>ROUND(IF($C34&lt;&gt;"grad",($O18*$I34),(($I34*$F18)*(1+$N$3)^2)),0)</f>
        <v>0</v>
      </c>
      <c r="O34" s="411"/>
      <c r="P34" s="410">
        <f>ROUND(IF($C34&lt;&gt;"grad",($Q18*$I34),(($I34*$G18)*(1+$N$3)^3)),0)</f>
        <v>0</v>
      </c>
      <c r="Q34" s="411"/>
      <c r="R34" s="410">
        <f>ROUND(IF($C34&lt;&gt;"grad",($S18*$I34),(($I34*$H18)*(1+$N$3)^4)),0)</f>
        <v>0</v>
      </c>
      <c r="S34" s="411"/>
      <c r="T34" s="269">
        <f t="shared" ref="T34:T36" si="37">SUM(J34:S34)</f>
        <v>0</v>
      </c>
      <c r="W34" s="8"/>
      <c r="X34" s="8"/>
    </row>
    <row r="35" spans="1:24">
      <c r="A35" s="267" t="str">
        <f>IF(A19&lt;&gt;"",A19,"")</f>
        <v/>
      </c>
      <c r="B35" s="32" t="str">
        <f t="shared" ref="B35" si="38">IF(B19&lt;&gt;"",B19,"")</f>
        <v/>
      </c>
      <c r="C35" s="50"/>
      <c r="D35" s="34"/>
      <c r="E35" s="34"/>
      <c r="F35" s="133"/>
      <c r="G35" s="34"/>
      <c r="H35" s="34"/>
      <c r="I35" s="188">
        <f>IFERROR(VLOOKUP(C35,'Additional Calculations'!$L$2:$M$11,2,FALSE),0)</f>
        <v>0</v>
      </c>
      <c r="J35" s="410">
        <f>ROUND(IF($C35&lt;&gt;"grad",($K19*$I35),$I35*$D19),0)</f>
        <v>0</v>
      </c>
      <c r="K35" s="411"/>
      <c r="L35" s="410">
        <f>ROUND(IF($C35&lt;&gt;"grad",($M19*$I35),(($I35*$E19)*(1+$N$3))),0)</f>
        <v>0</v>
      </c>
      <c r="M35" s="411"/>
      <c r="N35" s="410">
        <f>ROUND(IF($C35&lt;&gt;"grad",($O19*$I35),(($I35*$F19)*(1+$N$3)^2)),0)</f>
        <v>0</v>
      </c>
      <c r="O35" s="411"/>
      <c r="P35" s="410">
        <f>ROUND(IF($C35&lt;&gt;"grad",($Q19*$I35),(($I35*$G19)*(1+$N$3)^3)),0)</f>
        <v>0</v>
      </c>
      <c r="Q35" s="411"/>
      <c r="R35" s="410">
        <f>ROUND(IF($C35&lt;&gt;"grad",($S19*$I35),(($I35*$H19)*(1+$N$3)^4)),0)</f>
        <v>0</v>
      </c>
      <c r="S35" s="411"/>
      <c r="T35" s="269">
        <f t="shared" si="37"/>
        <v>0</v>
      </c>
    </row>
    <row r="36" spans="1:24">
      <c r="A36" s="267" t="str">
        <f>IF(A20&lt;&gt;"",A20,"")</f>
        <v/>
      </c>
      <c r="B36" s="32" t="str">
        <f>IF(B20&lt;&gt;"",B20,"")</f>
        <v/>
      </c>
      <c r="C36" s="51"/>
      <c r="D36" s="35"/>
      <c r="E36" s="35"/>
      <c r="F36" s="35"/>
      <c r="G36" s="35"/>
      <c r="H36" s="35"/>
      <c r="I36" s="189">
        <f>IFERROR(VLOOKUP(C36,'Additional Calculations'!$L$2:$M$11,2,FALSE),0)</f>
        <v>0</v>
      </c>
      <c r="J36" s="417">
        <f>ROUND(IF($C36&lt;&gt;"grad",($K20*$I36),$I36*$D20),0)</f>
        <v>0</v>
      </c>
      <c r="K36" s="418"/>
      <c r="L36" s="417">
        <f>ROUND(IF($C36&lt;&gt;"grad",($M20*$I36),(($I36*$E20)*(1+$N$3))),0)</f>
        <v>0</v>
      </c>
      <c r="M36" s="418"/>
      <c r="N36" s="417">
        <f>ROUND(IF($C36&lt;&gt;"grad",($O20*$I36),(($I36*$F20)*(1+$N$3)^2)),0)</f>
        <v>0</v>
      </c>
      <c r="O36" s="418"/>
      <c r="P36" s="417">
        <f>ROUND(IF($C36&lt;&gt;"grad",($Q20*$I36),(($I36*$G20)*(1+$N$3)^3)),0)</f>
        <v>0</v>
      </c>
      <c r="Q36" s="418"/>
      <c r="R36" s="417">
        <f>ROUND(IF($C36&lt;&gt;"grad",($S20*$I36),(($I36*$H20)*(1+$N$3)^4)),0)</f>
        <v>0</v>
      </c>
      <c r="S36" s="418"/>
      <c r="T36" s="271">
        <f t="shared" si="37"/>
        <v>0</v>
      </c>
    </row>
    <row r="37" spans="1:24">
      <c r="A37" s="327"/>
      <c r="B37" s="282"/>
      <c r="C37" s="283"/>
      <c r="D37" s="283"/>
      <c r="E37" s="283"/>
      <c r="F37" s="283"/>
      <c r="G37" s="283"/>
      <c r="H37" s="283"/>
      <c r="I37" s="284" t="s">
        <v>35</v>
      </c>
      <c r="J37" s="445">
        <f>SUM(J33:K36)</f>
        <v>0</v>
      </c>
      <c r="K37" s="446"/>
      <c r="L37" s="445">
        <f>SUM(L33:M36)</f>
        <v>0</v>
      </c>
      <c r="M37" s="446"/>
      <c r="N37" s="445">
        <f>SUM(N33:O36)</f>
        <v>0</v>
      </c>
      <c r="O37" s="446"/>
      <c r="P37" s="445">
        <f t="shared" ref="P37" si="39">SUM(P33:Q36)</f>
        <v>0</v>
      </c>
      <c r="Q37" s="446"/>
      <c r="R37" s="445">
        <f t="shared" ref="R37:T37" si="40">SUM(R33:S36)</f>
        <v>0</v>
      </c>
      <c r="S37" s="446"/>
      <c r="T37" s="328">
        <f t="shared" si="40"/>
        <v>0</v>
      </c>
    </row>
    <row r="38" spans="1:24">
      <c r="A38" s="329" t="s">
        <v>36</v>
      </c>
      <c r="B38" s="164"/>
      <c r="C38" s="164"/>
      <c r="D38" s="164"/>
      <c r="E38" s="164"/>
      <c r="F38" s="164"/>
      <c r="G38" s="164"/>
      <c r="H38" s="164"/>
      <c r="I38" s="164"/>
      <c r="J38" s="419">
        <f>J37+J31</f>
        <v>0</v>
      </c>
      <c r="K38" s="420"/>
      <c r="L38" s="419">
        <f>L37+L31</f>
        <v>0</v>
      </c>
      <c r="M38" s="420"/>
      <c r="N38" s="421">
        <f>SUM(N25:O30,N33:O36)</f>
        <v>0</v>
      </c>
      <c r="O38" s="422"/>
      <c r="P38" s="421">
        <f>SUM(P25:Q30,P33:Q36)</f>
        <v>0</v>
      </c>
      <c r="Q38" s="422"/>
      <c r="R38" s="421">
        <f>SUM(R25:S30,R33:S36)</f>
        <v>0</v>
      </c>
      <c r="S38" s="422"/>
      <c r="T38" s="330">
        <f>SUM(T25:T30,T33:T36)</f>
        <v>0</v>
      </c>
      <c r="U38" s="220"/>
    </row>
    <row r="39" spans="1:24">
      <c r="A39" s="331" t="s">
        <v>37</v>
      </c>
      <c r="B39" s="165"/>
      <c r="C39" s="165"/>
      <c r="D39" s="165"/>
      <c r="E39" s="165"/>
      <c r="F39" s="165"/>
      <c r="G39" s="165"/>
      <c r="H39" s="165"/>
      <c r="I39" s="165"/>
      <c r="J39" s="443">
        <f>ROUND(+K22+J38,0)</f>
        <v>0</v>
      </c>
      <c r="K39" s="444"/>
      <c r="L39" s="443">
        <f>ROUND(+M22+L38,0)</f>
        <v>0</v>
      </c>
      <c r="M39" s="444"/>
      <c r="N39" s="443">
        <f>ROUND(+O22+N38,0)</f>
        <v>0</v>
      </c>
      <c r="O39" s="444"/>
      <c r="P39" s="443">
        <f>ROUND(+Q22+P38,0)</f>
        <v>0</v>
      </c>
      <c r="Q39" s="444"/>
      <c r="R39" s="443">
        <f>ROUND(+S22+R38,0)</f>
        <v>0</v>
      </c>
      <c r="S39" s="444"/>
      <c r="T39" s="332">
        <f>+T22+T38</f>
        <v>0</v>
      </c>
    </row>
    <row r="40" spans="1:24" ht="5.0999999999999996" customHeight="1">
      <c r="A40" s="333"/>
      <c r="B40" s="194"/>
      <c r="C40" s="290"/>
      <c r="D40" s="290"/>
      <c r="E40" s="290"/>
      <c r="F40" s="290"/>
      <c r="G40" s="290"/>
      <c r="H40" s="290"/>
      <c r="I40" s="291"/>
      <c r="J40" s="209"/>
      <c r="K40" s="199"/>
      <c r="L40" s="214"/>
      <c r="M40" s="199"/>
      <c r="N40" s="214"/>
      <c r="O40" s="199"/>
      <c r="P40" s="214"/>
      <c r="Q40" s="199"/>
      <c r="R40" s="214"/>
      <c r="S40" s="199"/>
      <c r="T40" s="334"/>
    </row>
    <row r="41" spans="1:24">
      <c r="A41" s="335" t="s">
        <v>38</v>
      </c>
      <c r="B41" s="226"/>
      <c r="C41" s="174"/>
      <c r="D41" s="174"/>
      <c r="E41" s="174"/>
      <c r="F41" s="174"/>
      <c r="G41" s="174"/>
      <c r="H41" s="174"/>
      <c r="I41" s="175"/>
      <c r="J41" s="210"/>
      <c r="K41" s="176"/>
      <c r="L41" s="215"/>
      <c r="M41" s="176"/>
      <c r="N41" s="215"/>
      <c r="O41" s="176"/>
      <c r="P41" s="215"/>
      <c r="Q41" s="176"/>
      <c r="R41" s="215"/>
      <c r="S41" s="176"/>
      <c r="T41" s="336"/>
    </row>
    <row r="42" spans="1:24">
      <c r="A42" s="337" t="s">
        <v>39</v>
      </c>
      <c r="B42" s="123"/>
      <c r="C42" s="123"/>
      <c r="D42" s="123"/>
      <c r="E42" s="123"/>
      <c r="F42" s="123"/>
      <c r="G42" s="123"/>
      <c r="H42" s="123"/>
      <c r="I42" s="123"/>
      <c r="J42" s="406">
        <v>0</v>
      </c>
      <c r="K42" s="407"/>
      <c r="L42" s="406">
        <v>0</v>
      </c>
      <c r="M42" s="407"/>
      <c r="N42" s="406">
        <v>0</v>
      </c>
      <c r="O42" s="407"/>
      <c r="P42" s="406">
        <v>0</v>
      </c>
      <c r="Q42" s="407"/>
      <c r="R42" s="406">
        <v>0</v>
      </c>
      <c r="S42" s="407"/>
      <c r="T42" s="338">
        <f>SUM(J42:S42)</f>
        <v>0</v>
      </c>
    </row>
    <row r="43" spans="1:24">
      <c r="A43" s="339" t="s">
        <v>39</v>
      </c>
      <c r="B43" s="340"/>
      <c r="C43" s="121"/>
      <c r="D43" s="121"/>
      <c r="E43" s="121"/>
      <c r="F43" s="121"/>
      <c r="G43" s="121"/>
      <c r="H43" s="340"/>
      <c r="I43" s="121"/>
      <c r="J43" s="408">
        <v>0</v>
      </c>
      <c r="K43" s="409">
        <v>0</v>
      </c>
      <c r="L43" s="408">
        <v>0</v>
      </c>
      <c r="M43" s="409">
        <v>0</v>
      </c>
      <c r="N43" s="408">
        <v>0</v>
      </c>
      <c r="O43" s="409">
        <v>0</v>
      </c>
      <c r="P43" s="408">
        <v>0</v>
      </c>
      <c r="Q43" s="409">
        <v>0</v>
      </c>
      <c r="R43" s="408">
        <v>0</v>
      </c>
      <c r="S43" s="409">
        <v>0</v>
      </c>
      <c r="T43" s="338">
        <f>SUM(J43:S43)</f>
        <v>0</v>
      </c>
    </row>
    <row r="44" spans="1:24">
      <c r="A44" s="341" t="s">
        <v>40</v>
      </c>
      <c r="B44" s="227"/>
      <c r="C44" s="166"/>
      <c r="D44" s="167"/>
      <c r="E44" s="167"/>
      <c r="F44" s="167"/>
      <c r="G44" s="167"/>
      <c r="H44" s="167"/>
      <c r="I44" s="168"/>
      <c r="J44" s="423">
        <f>SUM(J42:K43)</f>
        <v>0</v>
      </c>
      <c r="K44" s="424"/>
      <c r="L44" s="423">
        <f>SUM(L42:M43)</f>
        <v>0</v>
      </c>
      <c r="M44" s="424"/>
      <c r="N44" s="423">
        <f>SUM(N42:O43)</f>
        <v>0</v>
      </c>
      <c r="O44" s="424"/>
      <c r="P44" s="423">
        <f t="shared" ref="P44" si="41">SUM(P42:Q43)</f>
        <v>0</v>
      </c>
      <c r="Q44" s="424"/>
      <c r="R44" s="423">
        <f t="shared" ref="R44" si="42">SUM(R42:S43)</f>
        <v>0</v>
      </c>
      <c r="S44" s="424"/>
      <c r="T44" s="342">
        <f t="shared" ref="T44" si="43">SUM(T42:T43)</f>
        <v>0</v>
      </c>
    </row>
    <row r="45" spans="1:24" ht="5.0999999999999996" customHeight="1">
      <c r="A45" s="288"/>
      <c r="B45" s="289"/>
      <c r="C45" s="290"/>
      <c r="D45" s="290"/>
      <c r="E45" s="290"/>
      <c r="F45" s="290"/>
      <c r="G45" s="290"/>
      <c r="H45" s="290"/>
      <c r="I45" s="291"/>
      <c r="J45" s="209"/>
      <c r="K45" s="200"/>
      <c r="L45" s="216"/>
      <c r="M45" s="200"/>
      <c r="N45" s="216"/>
      <c r="O45" s="200"/>
      <c r="P45" s="216"/>
      <c r="Q45" s="200"/>
      <c r="R45" s="216"/>
      <c r="S45" s="200"/>
      <c r="T45" s="334"/>
    </row>
    <row r="46" spans="1:24">
      <c r="A46" s="335" t="s">
        <v>41</v>
      </c>
      <c r="B46" s="226"/>
      <c r="C46" s="174"/>
      <c r="D46" s="174"/>
      <c r="E46" s="174"/>
      <c r="F46" s="174"/>
      <c r="G46" s="174"/>
      <c r="H46" s="174"/>
      <c r="I46" s="175"/>
      <c r="J46" s="210"/>
      <c r="K46" s="176"/>
      <c r="L46" s="215"/>
      <c r="M46" s="176"/>
      <c r="N46" s="215"/>
      <c r="O46" s="176"/>
      <c r="P46" s="215"/>
      <c r="Q46" s="176"/>
      <c r="R46" s="215"/>
      <c r="S46" s="176"/>
      <c r="T46" s="336"/>
    </row>
    <row r="47" spans="1:24">
      <c r="A47" s="337" t="s">
        <v>42</v>
      </c>
      <c r="B47" s="123"/>
      <c r="C47" s="123"/>
      <c r="D47" s="123"/>
      <c r="E47" s="123"/>
      <c r="F47" s="123"/>
      <c r="G47" s="123"/>
      <c r="H47" s="123"/>
      <c r="I47" s="123"/>
      <c r="J47" s="406">
        <v>0</v>
      </c>
      <c r="K47" s="407"/>
      <c r="L47" s="406">
        <v>0</v>
      </c>
      <c r="M47" s="407"/>
      <c r="N47" s="406">
        <v>0</v>
      </c>
      <c r="O47" s="407">
        <v>0</v>
      </c>
      <c r="P47" s="406">
        <v>0</v>
      </c>
      <c r="Q47" s="407">
        <v>0</v>
      </c>
      <c r="R47" s="406">
        <v>0</v>
      </c>
      <c r="S47" s="407">
        <v>0</v>
      </c>
      <c r="T47" s="338">
        <f>SUM(J47:S47)</f>
        <v>0</v>
      </c>
    </row>
    <row r="48" spans="1:24">
      <c r="A48" s="343" t="s">
        <v>43</v>
      </c>
      <c r="B48" s="124"/>
      <c r="C48" s="124"/>
      <c r="D48" s="124"/>
      <c r="E48" s="124"/>
      <c r="F48" s="124"/>
      <c r="G48" s="125"/>
      <c r="H48" s="124"/>
      <c r="I48" s="125"/>
      <c r="J48" s="408">
        <v>0</v>
      </c>
      <c r="K48" s="409">
        <v>0</v>
      </c>
      <c r="L48" s="408">
        <v>0</v>
      </c>
      <c r="M48" s="409">
        <v>0</v>
      </c>
      <c r="N48" s="408">
        <v>0</v>
      </c>
      <c r="O48" s="409">
        <v>0</v>
      </c>
      <c r="P48" s="408">
        <v>0</v>
      </c>
      <c r="Q48" s="409">
        <v>0</v>
      </c>
      <c r="R48" s="408">
        <v>0</v>
      </c>
      <c r="S48" s="409">
        <v>0</v>
      </c>
      <c r="T48" s="344">
        <f>SUM(J48:S48)</f>
        <v>0</v>
      </c>
    </row>
    <row r="49" spans="1:20">
      <c r="A49" s="341" t="s">
        <v>44</v>
      </c>
      <c r="B49" s="227"/>
      <c r="C49" s="167"/>
      <c r="D49" s="167"/>
      <c r="E49" s="167"/>
      <c r="F49" s="167"/>
      <c r="G49" s="167"/>
      <c r="H49" s="167"/>
      <c r="I49" s="168"/>
      <c r="J49" s="423">
        <f>SUM(J47:K48)</f>
        <v>0</v>
      </c>
      <c r="K49" s="424"/>
      <c r="L49" s="423">
        <f>SUM(L47:M48)</f>
        <v>0</v>
      </c>
      <c r="M49" s="424"/>
      <c r="N49" s="423">
        <f>SUM(N47:O48)</f>
        <v>0</v>
      </c>
      <c r="O49" s="424"/>
      <c r="P49" s="423">
        <f>SUM(P47:Q48)</f>
        <v>0</v>
      </c>
      <c r="Q49" s="424"/>
      <c r="R49" s="423">
        <f>SUM(R47:S48)</f>
        <v>0</v>
      </c>
      <c r="S49" s="424"/>
      <c r="T49" s="342">
        <f t="shared" ref="T49" si="44">SUM(T47:T48)</f>
        <v>0</v>
      </c>
    </row>
    <row r="50" spans="1:20" ht="5.0999999999999996" customHeight="1">
      <c r="A50" s="345"/>
      <c r="B50" s="346"/>
      <c r="C50" s="347"/>
      <c r="D50" s="290"/>
      <c r="E50" s="290"/>
      <c r="F50" s="290"/>
      <c r="G50" s="290"/>
      <c r="H50" s="290"/>
      <c r="I50" s="291"/>
      <c r="J50" s="209"/>
      <c r="K50" s="201"/>
      <c r="L50" s="217"/>
      <c r="M50" s="201"/>
      <c r="N50" s="217"/>
      <c r="O50" s="201"/>
      <c r="P50" s="217"/>
      <c r="Q50" s="201"/>
      <c r="R50" s="217"/>
      <c r="S50" s="201"/>
      <c r="T50" s="334"/>
    </row>
    <row r="51" spans="1:20">
      <c r="A51" s="348" t="s">
        <v>45</v>
      </c>
      <c r="B51" s="250"/>
      <c r="C51" s="251"/>
      <c r="D51" s="251"/>
      <c r="E51" s="251"/>
      <c r="F51" s="251"/>
      <c r="G51" s="251"/>
      <c r="H51" s="251"/>
      <c r="I51" s="252"/>
      <c r="J51" s="253"/>
      <c r="K51" s="254"/>
      <c r="L51" s="255"/>
      <c r="M51" s="254"/>
      <c r="N51" s="255"/>
      <c r="O51" s="254"/>
      <c r="P51" s="255"/>
      <c r="Q51" s="254"/>
      <c r="R51" s="255"/>
      <c r="S51" s="254"/>
      <c r="T51" s="349"/>
    </row>
    <row r="52" spans="1:20">
      <c r="A52" s="350" t="s">
        <v>46</v>
      </c>
      <c r="B52" s="123"/>
      <c r="C52" s="119"/>
      <c r="D52" s="119"/>
      <c r="E52" s="119"/>
      <c r="F52" s="119"/>
      <c r="G52" s="119"/>
      <c r="H52" s="119"/>
      <c r="I52" s="119"/>
      <c r="J52" s="437">
        <v>0</v>
      </c>
      <c r="K52" s="438"/>
      <c r="L52" s="437">
        <v>0</v>
      </c>
      <c r="M52" s="438"/>
      <c r="N52" s="437">
        <v>0</v>
      </c>
      <c r="O52" s="438"/>
      <c r="P52" s="437">
        <v>0</v>
      </c>
      <c r="Q52" s="438"/>
      <c r="R52" s="437">
        <v>0</v>
      </c>
      <c r="S52" s="438"/>
      <c r="T52" s="351">
        <f>SUM(J52:S52)</f>
        <v>0</v>
      </c>
    </row>
    <row r="53" spans="1:20">
      <c r="A53" s="350" t="s">
        <v>47</v>
      </c>
      <c r="B53" s="122"/>
      <c r="C53" s="118"/>
      <c r="D53" s="118"/>
      <c r="E53" s="118"/>
      <c r="F53" s="118"/>
      <c r="G53" s="118"/>
      <c r="H53" s="118"/>
      <c r="I53" s="118"/>
      <c r="J53" s="437">
        <v>0</v>
      </c>
      <c r="K53" s="438"/>
      <c r="L53" s="437">
        <v>0</v>
      </c>
      <c r="M53" s="438"/>
      <c r="N53" s="437">
        <v>0</v>
      </c>
      <c r="O53" s="438"/>
      <c r="P53" s="437">
        <v>0</v>
      </c>
      <c r="Q53" s="438"/>
      <c r="R53" s="437">
        <v>0</v>
      </c>
      <c r="S53" s="438"/>
      <c r="T53" s="351">
        <f t="shared" ref="T53:T55" si="45">SUM(J53:S53)</f>
        <v>0</v>
      </c>
    </row>
    <row r="54" spans="1:20">
      <c r="A54" s="350" t="s">
        <v>48</v>
      </c>
      <c r="B54" s="122"/>
      <c r="C54" s="122"/>
      <c r="D54" s="122"/>
      <c r="E54" s="122"/>
      <c r="F54" s="122"/>
      <c r="G54" s="122"/>
      <c r="H54" s="122"/>
      <c r="I54" s="122"/>
      <c r="J54" s="437">
        <v>0</v>
      </c>
      <c r="K54" s="438"/>
      <c r="L54" s="437">
        <v>0</v>
      </c>
      <c r="M54" s="438"/>
      <c r="N54" s="437">
        <v>0</v>
      </c>
      <c r="O54" s="438"/>
      <c r="P54" s="437">
        <v>0</v>
      </c>
      <c r="Q54" s="438"/>
      <c r="R54" s="437">
        <v>0</v>
      </c>
      <c r="S54" s="438"/>
      <c r="T54" s="351">
        <f t="shared" si="45"/>
        <v>0</v>
      </c>
    </row>
    <row r="55" spans="1:20">
      <c r="A55" s="350" t="s">
        <v>49</v>
      </c>
      <c r="B55" s="124"/>
      <c r="C55" s="118"/>
      <c r="D55" s="121"/>
      <c r="E55" s="121"/>
      <c r="F55" s="121"/>
      <c r="G55" s="118"/>
      <c r="H55" s="121"/>
      <c r="I55" s="121"/>
      <c r="J55" s="408">
        <v>0</v>
      </c>
      <c r="K55" s="409"/>
      <c r="L55" s="408">
        <v>0</v>
      </c>
      <c r="M55" s="409"/>
      <c r="N55" s="408">
        <v>0</v>
      </c>
      <c r="O55" s="409"/>
      <c r="P55" s="408">
        <v>0</v>
      </c>
      <c r="Q55" s="409"/>
      <c r="R55" s="408">
        <v>0</v>
      </c>
      <c r="S55" s="409"/>
      <c r="T55" s="351">
        <f t="shared" si="45"/>
        <v>0</v>
      </c>
    </row>
    <row r="56" spans="1:20">
      <c r="A56" s="341" t="s">
        <v>50</v>
      </c>
      <c r="B56" s="227"/>
      <c r="C56" s="167"/>
      <c r="D56" s="167"/>
      <c r="E56" s="167"/>
      <c r="F56" s="167"/>
      <c r="G56" s="167"/>
      <c r="H56" s="167"/>
      <c r="I56" s="168"/>
      <c r="J56" s="423">
        <f>SUM(J52:K55)</f>
        <v>0</v>
      </c>
      <c r="K56" s="424"/>
      <c r="L56" s="423">
        <f>SUM(L52:M55)</f>
        <v>0</v>
      </c>
      <c r="M56" s="424"/>
      <c r="N56" s="423">
        <f>SUM(N52:O55)</f>
        <v>0</v>
      </c>
      <c r="O56" s="424"/>
      <c r="P56" s="423">
        <f t="shared" ref="P56" si="46">SUM(P52:Q55)</f>
        <v>0</v>
      </c>
      <c r="Q56" s="424"/>
      <c r="R56" s="423">
        <f t="shared" ref="R56" si="47">SUM(R52:S55)</f>
        <v>0</v>
      </c>
      <c r="S56" s="424"/>
      <c r="T56" s="342">
        <f>SUM(T52:T55)</f>
        <v>0</v>
      </c>
    </row>
    <row r="57" spans="1:20" ht="4.9000000000000004" customHeight="1">
      <c r="A57" s="352"/>
      <c r="B57" s="228"/>
      <c r="C57" s="126"/>
      <c r="D57" s="126"/>
      <c r="E57" s="126"/>
      <c r="F57" s="126"/>
      <c r="G57" s="126"/>
      <c r="H57" s="126"/>
      <c r="I57" s="127"/>
      <c r="J57" s="211"/>
      <c r="K57" s="128"/>
      <c r="L57" s="218"/>
      <c r="M57" s="128"/>
      <c r="N57" s="218"/>
      <c r="O57" s="128"/>
      <c r="P57" s="218"/>
      <c r="Q57" s="128"/>
      <c r="R57" s="218"/>
      <c r="S57" s="128"/>
      <c r="T57" s="353"/>
    </row>
    <row r="58" spans="1:20">
      <c r="A58" s="348" t="s">
        <v>51</v>
      </c>
      <c r="B58" s="256"/>
      <c r="C58" s="251"/>
      <c r="D58" s="251"/>
      <c r="E58" s="251"/>
      <c r="F58" s="251"/>
      <c r="G58" s="251"/>
      <c r="H58" s="251"/>
      <c r="I58" s="252"/>
      <c r="J58" s="253"/>
      <c r="K58" s="254"/>
      <c r="L58" s="255"/>
      <c r="M58" s="254"/>
      <c r="N58" s="255"/>
      <c r="O58" s="254"/>
      <c r="P58" s="255"/>
      <c r="Q58" s="254"/>
      <c r="R58" s="255"/>
      <c r="S58" s="254"/>
      <c r="T58" s="349"/>
    </row>
    <row r="59" spans="1:20">
      <c r="A59" s="381" t="s">
        <v>52</v>
      </c>
      <c r="B59" s="119"/>
      <c r="C59" s="119"/>
      <c r="D59" s="119"/>
      <c r="E59" s="119"/>
      <c r="F59" s="119"/>
      <c r="G59" s="119"/>
      <c r="H59" s="119"/>
      <c r="I59" s="119"/>
      <c r="J59" s="406">
        <v>0</v>
      </c>
      <c r="K59" s="407"/>
      <c r="L59" s="406">
        <v>0</v>
      </c>
      <c r="M59" s="407"/>
      <c r="N59" s="406">
        <v>0</v>
      </c>
      <c r="O59" s="407"/>
      <c r="P59" s="406">
        <v>0</v>
      </c>
      <c r="Q59" s="407"/>
      <c r="R59" s="406">
        <v>0</v>
      </c>
      <c r="S59" s="407"/>
      <c r="T59" s="338">
        <f>SUM(J59:S59)</f>
        <v>0</v>
      </c>
    </row>
    <row r="60" spans="1:20" ht="12.75" customHeight="1">
      <c r="A60" s="382" t="s">
        <v>53</v>
      </c>
      <c r="B60" s="118"/>
      <c r="C60" s="118"/>
      <c r="D60" s="118"/>
      <c r="E60" s="118"/>
      <c r="F60" s="118"/>
      <c r="G60" s="118"/>
      <c r="H60" s="118"/>
      <c r="I60" s="118"/>
      <c r="J60" s="437">
        <v>0</v>
      </c>
      <c r="K60" s="438"/>
      <c r="L60" s="437">
        <v>0</v>
      </c>
      <c r="M60" s="438"/>
      <c r="N60" s="437">
        <v>0</v>
      </c>
      <c r="O60" s="438"/>
      <c r="P60" s="437">
        <v>0</v>
      </c>
      <c r="Q60" s="438"/>
      <c r="R60" s="437">
        <v>0</v>
      </c>
      <c r="S60" s="438"/>
      <c r="T60" s="351">
        <f t="shared" ref="T60:T67" si="48">SUM(J60:S60)</f>
        <v>0</v>
      </c>
    </row>
    <row r="61" spans="1:20">
      <c r="A61" s="382" t="s">
        <v>54</v>
      </c>
      <c r="B61" s="118"/>
      <c r="C61" s="118"/>
      <c r="D61" s="118"/>
      <c r="E61" s="118"/>
      <c r="F61" s="118"/>
      <c r="G61" s="118"/>
      <c r="H61" s="118"/>
      <c r="I61" s="118"/>
      <c r="J61" s="437">
        <v>0</v>
      </c>
      <c r="K61" s="438"/>
      <c r="L61" s="437">
        <v>0</v>
      </c>
      <c r="M61" s="438"/>
      <c r="N61" s="437">
        <v>0</v>
      </c>
      <c r="O61" s="438"/>
      <c r="P61" s="437">
        <v>0</v>
      </c>
      <c r="Q61" s="438"/>
      <c r="R61" s="437">
        <v>0</v>
      </c>
      <c r="S61" s="438"/>
      <c r="T61" s="351">
        <f t="shared" si="48"/>
        <v>0</v>
      </c>
    </row>
    <row r="62" spans="1:20">
      <c r="A62" s="382" t="s">
        <v>55</v>
      </c>
      <c r="B62" s="118"/>
      <c r="C62" s="118"/>
      <c r="D62" s="118"/>
      <c r="E62" s="118"/>
      <c r="F62" s="118"/>
      <c r="G62" s="118"/>
      <c r="H62" s="118"/>
      <c r="I62" s="118"/>
      <c r="J62" s="437">
        <v>0</v>
      </c>
      <c r="K62" s="438"/>
      <c r="L62" s="437">
        <v>0</v>
      </c>
      <c r="M62" s="438"/>
      <c r="N62" s="437">
        <v>0</v>
      </c>
      <c r="O62" s="438"/>
      <c r="P62" s="437">
        <v>0</v>
      </c>
      <c r="Q62" s="438"/>
      <c r="R62" s="437">
        <v>0</v>
      </c>
      <c r="S62" s="438"/>
      <c r="T62" s="351">
        <f t="shared" si="48"/>
        <v>0</v>
      </c>
    </row>
    <row r="63" spans="1:20">
      <c r="A63" s="383" t="s">
        <v>49</v>
      </c>
      <c r="B63" s="120"/>
      <c r="C63" s="120"/>
      <c r="D63" s="120"/>
      <c r="E63" s="120"/>
      <c r="F63" s="120"/>
      <c r="G63" s="120"/>
      <c r="H63" s="120"/>
      <c r="I63" s="120"/>
      <c r="J63" s="439">
        <v>0</v>
      </c>
      <c r="K63" s="440"/>
      <c r="L63" s="439">
        <v>0</v>
      </c>
      <c r="M63" s="440"/>
      <c r="N63" s="439">
        <v>0</v>
      </c>
      <c r="O63" s="440"/>
      <c r="P63" s="439">
        <v>0</v>
      </c>
      <c r="Q63" s="440"/>
      <c r="R63" s="439">
        <v>0</v>
      </c>
      <c r="S63" s="440"/>
      <c r="T63" s="354">
        <f t="shared" si="48"/>
        <v>0</v>
      </c>
    </row>
    <row r="64" spans="1:20" ht="12.75" customHeight="1">
      <c r="A64" s="384" t="s">
        <v>56</v>
      </c>
      <c r="B64" s="114"/>
      <c r="C64" s="229" t="s">
        <v>57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  <c r="I64" s="192">
        <v>0</v>
      </c>
      <c r="J64" s="429">
        <f>ROUND(D64*$I64,0)</f>
        <v>0</v>
      </c>
      <c r="K64" s="430"/>
      <c r="L64" s="429">
        <f>ROUND((E64*$I64)*($N$4+1),0)</f>
        <v>0</v>
      </c>
      <c r="M64" s="430"/>
      <c r="N64" s="429">
        <f>ROUND((F64*$I64)*($N$4+1)^2,0)</f>
        <v>0</v>
      </c>
      <c r="O64" s="430"/>
      <c r="P64" s="429">
        <f>ROUND((G64*$I64)*($N$4+1)^3,0)</f>
        <v>0</v>
      </c>
      <c r="Q64" s="430"/>
      <c r="R64" s="429">
        <f>ROUND((H64*$I64)*($N$4+1)^4,0)</f>
        <v>0</v>
      </c>
      <c r="S64" s="430"/>
      <c r="T64" s="351">
        <f t="shared" si="48"/>
        <v>0</v>
      </c>
    </row>
    <row r="65" spans="1:26" ht="12.75" customHeight="1">
      <c r="A65" s="384" t="s">
        <v>56</v>
      </c>
      <c r="B65" s="114"/>
      <c r="C65" s="229" t="s">
        <v>57</v>
      </c>
      <c r="D65" s="115">
        <v>0</v>
      </c>
      <c r="E65" s="115">
        <v>0</v>
      </c>
      <c r="F65" s="115">
        <v>0</v>
      </c>
      <c r="G65" s="115">
        <v>0</v>
      </c>
      <c r="H65" s="115">
        <v>0</v>
      </c>
      <c r="I65" s="192">
        <v>0</v>
      </c>
      <c r="J65" s="429">
        <f>ROUND(D65*$I65,0)</f>
        <v>0</v>
      </c>
      <c r="K65" s="430"/>
      <c r="L65" s="429">
        <f>ROUND((E65*$I65)*($N$4+1),0)</f>
        <v>0</v>
      </c>
      <c r="M65" s="430"/>
      <c r="N65" s="429">
        <f>ROUND((F65*$I65)*($N$4+1)^2,0)</f>
        <v>0</v>
      </c>
      <c r="O65" s="430"/>
      <c r="P65" s="429">
        <f>ROUND((G65*$I65)*($N$4+1)^3,0)</f>
        <v>0</v>
      </c>
      <c r="Q65" s="430"/>
      <c r="R65" s="429">
        <f>ROUND((H65*$I65)*($N$4+1)^4,0)</f>
        <v>0</v>
      </c>
      <c r="S65" s="430"/>
      <c r="T65" s="354">
        <f t="shared" si="48"/>
        <v>0</v>
      </c>
    </row>
    <row r="66" spans="1:26" ht="12.75" customHeight="1">
      <c r="A66" s="385" t="s">
        <v>58</v>
      </c>
      <c r="B66" s="116"/>
      <c r="C66" s="116"/>
      <c r="D66" s="116"/>
      <c r="E66" s="116"/>
      <c r="F66" s="116"/>
      <c r="G66" s="116"/>
      <c r="H66" s="116"/>
      <c r="I66" s="116"/>
      <c r="J66" s="439">
        <v>0</v>
      </c>
      <c r="K66" s="440"/>
      <c r="L66" s="439">
        <v>0</v>
      </c>
      <c r="M66" s="440"/>
      <c r="N66" s="439">
        <v>0</v>
      </c>
      <c r="O66" s="440"/>
      <c r="P66" s="439">
        <v>0</v>
      </c>
      <c r="Q66" s="440"/>
      <c r="R66" s="439">
        <v>0</v>
      </c>
      <c r="S66" s="440"/>
      <c r="T66" s="354">
        <f t="shared" si="48"/>
        <v>0</v>
      </c>
    </row>
    <row r="67" spans="1:26" ht="12.75" customHeight="1">
      <c r="A67" s="386" t="s">
        <v>59</v>
      </c>
      <c r="B67" s="117"/>
      <c r="C67" s="117"/>
      <c r="D67" s="117"/>
      <c r="E67" s="117"/>
      <c r="F67" s="117"/>
      <c r="G67" s="117"/>
      <c r="H67" s="117"/>
      <c r="I67" s="117"/>
      <c r="J67" s="439">
        <v>0</v>
      </c>
      <c r="K67" s="440"/>
      <c r="L67" s="439">
        <v>0</v>
      </c>
      <c r="M67" s="440"/>
      <c r="N67" s="439">
        <v>0</v>
      </c>
      <c r="O67" s="440"/>
      <c r="P67" s="439">
        <v>0</v>
      </c>
      <c r="Q67" s="440"/>
      <c r="R67" s="439">
        <v>0</v>
      </c>
      <c r="S67" s="440"/>
      <c r="T67" s="354">
        <f t="shared" si="48"/>
        <v>0</v>
      </c>
    </row>
    <row r="68" spans="1:26">
      <c r="A68" s="355" t="s">
        <v>60</v>
      </c>
      <c r="B68" s="228"/>
      <c r="C68" s="228"/>
      <c r="D68" s="228"/>
      <c r="E68" s="228"/>
      <c r="F68" s="228"/>
      <c r="G68" s="228"/>
      <c r="H68" s="228"/>
      <c r="I68" s="228"/>
      <c r="J68" s="212"/>
      <c r="K68" s="129"/>
      <c r="L68" s="212"/>
      <c r="M68" s="129"/>
      <c r="N68" s="212"/>
      <c r="O68" s="129"/>
      <c r="P68" s="212"/>
      <c r="Q68" s="129"/>
      <c r="R68" s="212"/>
      <c r="S68" s="129"/>
      <c r="T68" s="356"/>
    </row>
    <row r="69" spans="1:26" ht="13.15" customHeight="1">
      <c r="A69" s="412" t="s">
        <v>61</v>
      </c>
      <c r="B69" s="230"/>
      <c r="C69" s="415" t="s">
        <v>62</v>
      </c>
      <c r="D69" s="415"/>
      <c r="E69" s="415"/>
      <c r="F69" s="415"/>
      <c r="G69" s="415"/>
      <c r="H69" s="415"/>
      <c r="I69" s="415"/>
      <c r="J69" s="435">
        <v>0</v>
      </c>
      <c r="K69" s="436"/>
      <c r="L69" s="435">
        <v>0</v>
      </c>
      <c r="M69" s="436"/>
      <c r="N69" s="435">
        <v>0</v>
      </c>
      <c r="O69" s="436"/>
      <c r="P69" s="435">
        <v>0</v>
      </c>
      <c r="Q69" s="436"/>
      <c r="R69" s="435">
        <v>0</v>
      </c>
      <c r="S69" s="436"/>
      <c r="T69" s="338">
        <f>SUM(J69:S69)</f>
        <v>0</v>
      </c>
    </row>
    <row r="70" spans="1:26" ht="13.15" customHeight="1">
      <c r="A70" s="413"/>
      <c r="B70" s="357"/>
      <c r="C70" s="416" t="s">
        <v>63</v>
      </c>
      <c r="D70" s="416"/>
      <c r="E70" s="416"/>
      <c r="F70" s="416"/>
      <c r="G70" s="416"/>
      <c r="H70" s="416"/>
      <c r="I70" s="416"/>
      <c r="J70" s="433">
        <v>0</v>
      </c>
      <c r="K70" s="434"/>
      <c r="L70" s="433">
        <v>0</v>
      </c>
      <c r="M70" s="434"/>
      <c r="N70" s="433">
        <v>0</v>
      </c>
      <c r="O70" s="434"/>
      <c r="P70" s="433">
        <v>0</v>
      </c>
      <c r="Q70" s="434"/>
      <c r="R70" s="433">
        <v>0</v>
      </c>
      <c r="S70" s="434"/>
      <c r="T70" s="351">
        <f>SUM(J70:S70)</f>
        <v>0</v>
      </c>
    </row>
    <row r="71" spans="1:26" s="9" customFormat="1" ht="13.15" customHeight="1">
      <c r="A71" s="414"/>
      <c r="B71" s="231"/>
      <c r="C71" s="461" t="s">
        <v>64</v>
      </c>
      <c r="D71" s="461"/>
      <c r="E71" s="461"/>
      <c r="F71" s="461"/>
      <c r="G71" s="461"/>
      <c r="H71" s="461"/>
      <c r="I71" s="461"/>
      <c r="J71" s="462">
        <f>SUM(J69:K70)</f>
        <v>0</v>
      </c>
      <c r="K71" s="463"/>
      <c r="L71" s="462">
        <f>SUM(L69:M70)</f>
        <v>0</v>
      </c>
      <c r="M71" s="463"/>
      <c r="N71" s="462">
        <f>SUM(N69:O70)</f>
        <v>0</v>
      </c>
      <c r="O71" s="463"/>
      <c r="P71" s="462">
        <f t="shared" ref="P71" si="49">SUM(P69:Q70)</f>
        <v>0</v>
      </c>
      <c r="Q71" s="463"/>
      <c r="R71" s="462">
        <f t="shared" ref="R71" si="50">SUM(R69:S70)</f>
        <v>0</v>
      </c>
      <c r="S71" s="463"/>
      <c r="T71" s="358">
        <f>SUM(J71:S71)</f>
        <v>0</v>
      </c>
    </row>
    <row r="72" spans="1:26">
      <c r="A72" s="412" t="s">
        <v>65</v>
      </c>
      <c r="B72" s="230"/>
      <c r="C72" s="415" t="s">
        <v>62</v>
      </c>
      <c r="D72" s="415"/>
      <c r="E72" s="415"/>
      <c r="F72" s="415"/>
      <c r="G72" s="415"/>
      <c r="H72" s="415"/>
      <c r="I72" s="415"/>
      <c r="J72" s="435">
        <v>0</v>
      </c>
      <c r="K72" s="436"/>
      <c r="L72" s="435">
        <v>0</v>
      </c>
      <c r="M72" s="436"/>
      <c r="N72" s="435">
        <v>0</v>
      </c>
      <c r="O72" s="436"/>
      <c r="P72" s="435">
        <v>0</v>
      </c>
      <c r="Q72" s="436"/>
      <c r="R72" s="435">
        <v>0</v>
      </c>
      <c r="S72" s="436"/>
      <c r="T72" s="338">
        <f>SUM(J72:S72)</f>
        <v>0</v>
      </c>
    </row>
    <row r="73" spans="1:26">
      <c r="A73" s="413"/>
      <c r="B73" s="357"/>
      <c r="C73" s="416" t="s">
        <v>63</v>
      </c>
      <c r="D73" s="416"/>
      <c r="E73" s="416"/>
      <c r="F73" s="416"/>
      <c r="G73" s="416"/>
      <c r="H73" s="416"/>
      <c r="I73" s="416"/>
      <c r="J73" s="433">
        <v>0</v>
      </c>
      <c r="K73" s="434"/>
      <c r="L73" s="433">
        <v>0</v>
      </c>
      <c r="M73" s="434"/>
      <c r="N73" s="433">
        <v>0</v>
      </c>
      <c r="O73" s="434"/>
      <c r="P73" s="433">
        <v>0</v>
      </c>
      <c r="Q73" s="434"/>
      <c r="R73" s="433">
        <v>0</v>
      </c>
      <c r="S73" s="434"/>
      <c r="T73" s="351">
        <f t="shared" ref="T73:T74" si="51">SUM(J73:S73)</f>
        <v>0</v>
      </c>
    </row>
    <row r="74" spans="1:26" s="9" customFormat="1">
      <c r="A74" s="414"/>
      <c r="B74" s="231"/>
      <c r="C74" s="461" t="s">
        <v>64</v>
      </c>
      <c r="D74" s="461"/>
      <c r="E74" s="461"/>
      <c r="F74" s="461"/>
      <c r="G74" s="461"/>
      <c r="H74" s="461"/>
      <c r="I74" s="461"/>
      <c r="J74" s="459">
        <f>SUM(J72:K73)</f>
        <v>0</v>
      </c>
      <c r="K74" s="460"/>
      <c r="L74" s="459">
        <f>SUM(L72:M73)</f>
        <v>0</v>
      </c>
      <c r="M74" s="460"/>
      <c r="N74" s="459">
        <f>SUM(N72:O73)</f>
        <v>0</v>
      </c>
      <c r="O74" s="460"/>
      <c r="P74" s="459">
        <f>SUM(P72:Q73)</f>
        <v>0</v>
      </c>
      <c r="Q74" s="460"/>
      <c r="R74" s="459">
        <f>SUM(R72:S73)</f>
        <v>0</v>
      </c>
      <c r="S74" s="460"/>
      <c r="T74" s="359">
        <f t="shared" si="51"/>
        <v>0</v>
      </c>
    </row>
    <row r="75" spans="1:26">
      <c r="A75" s="360" t="s">
        <v>66</v>
      </c>
      <c r="B75" s="232"/>
      <c r="C75" s="169"/>
      <c r="D75" s="169"/>
      <c r="E75" s="169"/>
      <c r="F75" s="169"/>
      <c r="G75" s="169"/>
      <c r="H75" s="169"/>
      <c r="I75" s="170"/>
      <c r="J75" s="425">
        <f>J71+J74</f>
        <v>0</v>
      </c>
      <c r="K75" s="426"/>
      <c r="L75" s="427">
        <f>L71+L74</f>
        <v>0</v>
      </c>
      <c r="M75" s="428"/>
      <c r="N75" s="427">
        <f>N71+N74</f>
        <v>0</v>
      </c>
      <c r="O75" s="428"/>
      <c r="P75" s="427">
        <f>P71+P74</f>
        <v>0</v>
      </c>
      <c r="Q75" s="428"/>
      <c r="R75" s="427">
        <f>R71+R74</f>
        <v>0</v>
      </c>
      <c r="S75" s="428"/>
      <c r="T75" s="361">
        <f>T71+T74</f>
        <v>0</v>
      </c>
    </row>
    <row r="76" spans="1:26">
      <c r="A76" s="341" t="s">
        <v>67</v>
      </c>
      <c r="B76" s="227"/>
      <c r="C76" s="167"/>
      <c r="D76" s="167"/>
      <c r="E76" s="167"/>
      <c r="F76" s="167"/>
      <c r="G76" s="167"/>
      <c r="H76" s="167"/>
      <c r="I76" s="168"/>
      <c r="J76" s="423">
        <f>SUM(J75,J59:K67)</f>
        <v>0</v>
      </c>
      <c r="K76" s="424"/>
      <c r="L76" s="423">
        <f>SUM(L75,L59:M67)</f>
        <v>0</v>
      </c>
      <c r="M76" s="424"/>
      <c r="N76" s="423">
        <f>SUM(N75,N59:O67)</f>
        <v>0</v>
      </c>
      <c r="O76" s="424"/>
      <c r="P76" s="423">
        <f>SUM(P75,P59:Q67)</f>
        <v>0</v>
      </c>
      <c r="Q76" s="424"/>
      <c r="R76" s="423">
        <f>SUM(R75,R59:S67)</f>
        <v>0</v>
      </c>
      <c r="S76" s="424"/>
      <c r="T76" s="342">
        <f>SUM(T75,T59:T67)</f>
        <v>0</v>
      </c>
    </row>
    <row r="77" spans="1:26" ht="5.0999999999999996" customHeight="1">
      <c r="A77" s="345"/>
      <c r="B77" s="346"/>
      <c r="C77" s="347"/>
      <c r="D77" s="347"/>
      <c r="E77" s="347"/>
      <c r="F77" s="347"/>
      <c r="G77" s="347"/>
      <c r="H77" s="347"/>
      <c r="I77" s="291"/>
      <c r="J77" s="209"/>
      <c r="K77" s="199"/>
      <c r="L77" s="214"/>
      <c r="M77" s="199"/>
      <c r="N77" s="214"/>
      <c r="O77" s="199"/>
      <c r="P77" s="214"/>
      <c r="Q77" s="199"/>
      <c r="R77" s="214"/>
      <c r="S77" s="199"/>
      <c r="T77" s="292"/>
    </row>
    <row r="78" spans="1:26">
      <c r="A78" s="362" t="s">
        <v>68</v>
      </c>
      <c r="B78" s="285"/>
      <c r="C78" s="286"/>
      <c r="D78" s="286"/>
      <c r="E78" s="286"/>
      <c r="F78" s="286"/>
      <c r="G78" s="286"/>
      <c r="H78" s="286"/>
      <c r="I78" s="287"/>
      <c r="J78" s="431">
        <f>SUM(J39,J44,J49,J56,J76)</f>
        <v>0</v>
      </c>
      <c r="K78" s="432"/>
      <c r="L78" s="431">
        <f>SUM(L39,L44,L49,L56,L76)</f>
        <v>0</v>
      </c>
      <c r="M78" s="432"/>
      <c r="N78" s="431">
        <f>SUM(N39,N44,N49,N56,N76)</f>
        <v>0</v>
      </c>
      <c r="O78" s="432"/>
      <c r="P78" s="431">
        <f>SUM(P39,P44,P49,P56,P76)</f>
        <v>0</v>
      </c>
      <c r="Q78" s="432"/>
      <c r="R78" s="431">
        <f>SUM(R39,R44,R49,R56,R76)</f>
        <v>0</v>
      </c>
      <c r="S78" s="432"/>
      <c r="T78" s="363">
        <f>SUM(T39,T44,T49,T56,T76)</f>
        <v>0</v>
      </c>
    </row>
    <row r="79" spans="1:26" ht="5.0999999999999996" customHeight="1">
      <c r="A79" s="387"/>
      <c r="B79" s="388"/>
      <c r="C79" s="389"/>
      <c r="D79" s="390"/>
      <c r="E79" s="390"/>
      <c r="F79" s="390"/>
      <c r="G79" s="390"/>
      <c r="H79" s="390"/>
      <c r="I79" s="391"/>
      <c r="J79" s="392"/>
      <c r="K79" s="393"/>
      <c r="L79" s="394"/>
      <c r="M79" s="393"/>
      <c r="N79" s="394"/>
      <c r="O79" s="393"/>
      <c r="P79" s="394"/>
      <c r="Q79" s="393"/>
      <c r="R79" s="394"/>
      <c r="S79" s="393"/>
      <c r="T79" s="395"/>
      <c r="W79" s="10"/>
      <c r="X79" s="10"/>
      <c r="Y79" s="10"/>
      <c r="Z79" s="10"/>
    </row>
    <row r="80" spans="1:26">
      <c r="A80" s="396" t="s">
        <v>69</v>
      </c>
      <c r="B80" s="242"/>
      <c r="C80" s="397"/>
      <c r="D80" s="397"/>
      <c r="E80" s="397"/>
      <c r="F80" s="397"/>
      <c r="G80" s="397"/>
      <c r="H80" s="397"/>
      <c r="I80" s="398"/>
      <c r="J80" s="399"/>
      <c r="K80" s="400"/>
      <c r="L80" s="401"/>
      <c r="M80" s="400"/>
      <c r="N80" s="401"/>
      <c r="O80" s="400"/>
      <c r="P80" s="401"/>
      <c r="Q80" s="400"/>
      <c r="R80" s="401"/>
      <c r="S80" s="400"/>
      <c r="T80" s="402"/>
    </row>
    <row r="81" spans="1:21">
      <c r="A81" s="288" t="s">
        <v>70</v>
      </c>
      <c r="B81" s="289"/>
      <c r="C81" s="290"/>
      <c r="D81" s="290"/>
      <c r="E81" s="290"/>
      <c r="F81" s="290"/>
      <c r="G81" s="290"/>
      <c r="H81" s="290"/>
      <c r="I81" s="291"/>
      <c r="J81" s="209"/>
      <c r="K81" s="199"/>
      <c r="L81" s="214"/>
      <c r="M81" s="199"/>
      <c r="N81" s="214"/>
      <c r="O81" s="199"/>
      <c r="P81" s="214"/>
      <c r="Q81" s="199"/>
      <c r="R81" s="214"/>
      <c r="S81" s="199"/>
      <c r="T81" s="292"/>
    </row>
    <row r="82" spans="1:21" s="5" customFormat="1" ht="13.15" customHeight="1">
      <c r="A82" s="293" t="s">
        <v>71</v>
      </c>
      <c r="B82" s="294"/>
      <c r="C82" s="294"/>
      <c r="D82" s="294"/>
      <c r="E82" s="294"/>
      <c r="F82" s="294"/>
      <c r="G82" s="294"/>
      <c r="H82" s="294"/>
      <c r="I82" s="294"/>
      <c r="J82" s="453">
        <f>J78-SUM(J44,J56,J64,J65,J75)+IF(SUM($J$71:J$71)&gt;25000,MAX(0,25000-SUM($I71:I71)),J$71)+IF(SUM($J$74:J$74)&gt;25000,MAX(0,25000-SUM($I74:I74)),J$74)</f>
        <v>0</v>
      </c>
      <c r="K82" s="454"/>
      <c r="L82" s="453">
        <f>L78-SUM(L44,L56,L64,L65,L75)+IF(SUM($J$71:L$71)&gt;25000,MAX(0,25000-SUM($J71:J71)),L$71)+IF(SUM($J$74:L$74)&gt;25000,MAX(0,25000-SUM($J74:J74)),L$74)</f>
        <v>0</v>
      </c>
      <c r="M82" s="454"/>
      <c r="N82" s="453">
        <f>N78-SUM(N44,N56,N64,N65,N75)+IF(SUM($J$71:N$71)&gt;25000,MAX(0,25000-SUM($J71:L71)),N$71)+IF(SUM($J$74:N$74)&gt;25000,MAX(0,25000-SUM($J74:L74)),N$74)</f>
        <v>0</v>
      </c>
      <c r="O82" s="454"/>
      <c r="P82" s="453">
        <f>P78-SUM(P44,P56,P64,P65,P75)+IF(SUM($J$71:P$71)&gt;25000,MAX(0,25000-SUM($J71:N71)),P$71)+IF(SUM($J$74:P$74)&gt;25000,MAX(0,25000-SUM($J74:N74)),P$74)</f>
        <v>0</v>
      </c>
      <c r="Q82" s="454"/>
      <c r="R82" s="453">
        <f>R78-SUM(R44,R56,R64,R65,R75)+IF(SUM($J$71:R$71)&gt;25000,MAX(0,25000-SUM($J71:P71)),R$71)+IF(SUM($J$74:R$74)&gt;25000,MAX(0,25000-SUM($J74:P74)),R$74)</f>
        <v>0</v>
      </c>
      <c r="S82" s="454"/>
      <c r="T82" s="295">
        <f>SUM(J82:S82)</f>
        <v>0</v>
      </c>
    </row>
    <row r="83" spans="1:21" s="4" customFormat="1">
      <c r="A83" s="364" t="s">
        <v>72</v>
      </c>
      <c r="B83" s="365"/>
      <c r="C83" s="366"/>
      <c r="D83" s="367"/>
      <c r="E83" s="367"/>
      <c r="F83" s="367"/>
      <c r="G83" s="367"/>
      <c r="H83" s="403" t="s">
        <v>32</v>
      </c>
      <c r="I83" s="404">
        <v>0.58499999999999996</v>
      </c>
      <c r="J83" s="449">
        <f>ROUND(J82*$I$83,0)</f>
        <v>0</v>
      </c>
      <c r="K83" s="450"/>
      <c r="L83" s="449">
        <f t="shared" ref="L83" si="52">ROUND(L82*$I$83,0)</f>
        <v>0</v>
      </c>
      <c r="M83" s="450"/>
      <c r="N83" s="449">
        <f t="shared" ref="N83" si="53">ROUND(N82*$I$83,0)</f>
        <v>0</v>
      </c>
      <c r="O83" s="450"/>
      <c r="P83" s="449">
        <f t="shared" ref="P83" si="54">ROUND(P82*$I$83,0)</f>
        <v>0</v>
      </c>
      <c r="Q83" s="450"/>
      <c r="R83" s="449">
        <f t="shared" ref="R83" si="55">ROUND(R82*$I$83,0)</f>
        <v>0</v>
      </c>
      <c r="S83" s="450"/>
      <c r="T83" s="368">
        <f>SUM(J83:S83)</f>
        <v>0</v>
      </c>
      <c r="U83" s="54"/>
    </row>
    <row r="84" spans="1:21" s="4" customFormat="1" ht="4.5" customHeight="1">
      <c r="A84" s="374"/>
      <c r="B84" s="375"/>
      <c r="C84" s="278"/>
      <c r="D84" s="376"/>
      <c r="E84" s="376"/>
      <c r="F84" s="376"/>
      <c r="G84" s="376"/>
      <c r="H84" s="377"/>
      <c r="I84" s="378"/>
      <c r="J84" s="379"/>
      <c r="K84" s="379"/>
      <c r="L84" s="379"/>
      <c r="M84" s="379"/>
      <c r="N84" s="379"/>
      <c r="O84" s="379"/>
      <c r="P84" s="379"/>
      <c r="Q84" s="379"/>
      <c r="R84" s="379"/>
      <c r="S84" s="379"/>
      <c r="T84" s="380"/>
      <c r="U84" s="54"/>
    </row>
    <row r="85" spans="1:21">
      <c r="A85" s="369" t="s">
        <v>73</v>
      </c>
      <c r="B85" s="370"/>
      <c r="C85" s="371"/>
      <c r="D85" s="371"/>
      <c r="E85" s="371"/>
      <c r="F85" s="371"/>
      <c r="G85" s="371"/>
      <c r="H85" s="371"/>
      <c r="I85" s="372"/>
      <c r="J85" s="451">
        <f>J78+J83</f>
        <v>0</v>
      </c>
      <c r="K85" s="452"/>
      <c r="L85" s="455">
        <f>L78+L83</f>
        <v>0</v>
      </c>
      <c r="M85" s="456"/>
      <c r="N85" s="451">
        <f>N78+N83</f>
        <v>0</v>
      </c>
      <c r="O85" s="456"/>
      <c r="P85" s="451">
        <f t="shared" ref="P85" si="56">P78+P83</f>
        <v>0</v>
      </c>
      <c r="Q85" s="456"/>
      <c r="R85" s="451">
        <f t="shared" ref="R85" si="57">R78+R83</f>
        <v>0</v>
      </c>
      <c r="S85" s="456"/>
      <c r="T85" s="373">
        <f t="shared" ref="T85" si="58">T78+T83</f>
        <v>0</v>
      </c>
    </row>
    <row r="86" spans="1:21">
      <c r="C86" s="6"/>
      <c r="D86" s="6"/>
      <c r="E86" s="6"/>
      <c r="F86" s="6"/>
      <c r="G86" s="6"/>
      <c r="H86" s="6"/>
    </row>
    <row r="88" spans="1:21">
      <c r="U88" s="5"/>
    </row>
    <row r="89" spans="1:21">
      <c r="K89" s="5"/>
      <c r="L89" s="5"/>
      <c r="M89" s="5"/>
      <c r="N89" s="5"/>
      <c r="O89" s="5"/>
      <c r="P89" s="5"/>
      <c r="Q89" s="5"/>
      <c r="R89" s="5"/>
      <c r="S89" s="5"/>
      <c r="T89" s="5"/>
    </row>
  </sheetData>
  <sheetProtection formatCells="0" formatColumns="0" formatRows="0" insertColumns="0" insertRows="0" insertHyperlinks="0" deleteColumns="0" deleteRows="0" selectLockedCells="1" sort="0" autoFilter="0" pivotTables="0"/>
  <mergeCells count="248">
    <mergeCell ref="R6:S6"/>
    <mergeCell ref="A6:A7"/>
    <mergeCell ref="B6:B7"/>
    <mergeCell ref="C6:C7"/>
    <mergeCell ref="D6:H7"/>
    <mergeCell ref="I6:I7"/>
    <mergeCell ref="J6:K6"/>
    <mergeCell ref="L6:M6"/>
    <mergeCell ref="N6:O6"/>
    <mergeCell ref="P6:Q6"/>
    <mergeCell ref="N78:O78"/>
    <mergeCell ref="P69:Q69"/>
    <mergeCell ref="P70:Q70"/>
    <mergeCell ref="R69:S69"/>
    <mergeCell ref="R70:S70"/>
    <mergeCell ref="P71:Q71"/>
    <mergeCell ref="R71:S71"/>
    <mergeCell ref="R59:S59"/>
    <mergeCell ref="R60:S60"/>
    <mergeCell ref="R61:S61"/>
    <mergeCell ref="R62:S62"/>
    <mergeCell ref="R63:S63"/>
    <mergeCell ref="R64:S64"/>
    <mergeCell ref="R65:S65"/>
    <mergeCell ref="P59:Q59"/>
    <mergeCell ref="P60:Q60"/>
    <mergeCell ref="P61:Q61"/>
    <mergeCell ref="P62:Q62"/>
    <mergeCell ref="P63:Q63"/>
    <mergeCell ref="P64:Q64"/>
    <mergeCell ref="P65:Q65"/>
    <mergeCell ref="N76:O76"/>
    <mergeCell ref="N75:O75"/>
    <mergeCell ref="P85:Q85"/>
    <mergeCell ref="R85:S85"/>
    <mergeCell ref="P73:Q73"/>
    <mergeCell ref="P74:Q74"/>
    <mergeCell ref="R72:S72"/>
    <mergeCell ref="R73:S73"/>
    <mergeCell ref="R74:S74"/>
    <mergeCell ref="P75:Q75"/>
    <mergeCell ref="R75:S75"/>
    <mergeCell ref="P76:Q76"/>
    <mergeCell ref="R76:S76"/>
    <mergeCell ref="P72:Q72"/>
    <mergeCell ref="P83:Q83"/>
    <mergeCell ref="R83:S83"/>
    <mergeCell ref="P82:Q82"/>
    <mergeCell ref="R82:S82"/>
    <mergeCell ref="P78:Q78"/>
    <mergeCell ref="R78:S78"/>
    <mergeCell ref="J74:K74"/>
    <mergeCell ref="L74:M74"/>
    <mergeCell ref="N74:O74"/>
    <mergeCell ref="C74:I74"/>
    <mergeCell ref="N73:O73"/>
    <mergeCell ref="R66:S66"/>
    <mergeCell ref="R67:S67"/>
    <mergeCell ref="P66:Q66"/>
    <mergeCell ref="P67:Q67"/>
    <mergeCell ref="N67:O67"/>
    <mergeCell ref="L67:M67"/>
    <mergeCell ref="J67:K67"/>
    <mergeCell ref="C69:I69"/>
    <mergeCell ref="C70:I70"/>
    <mergeCell ref="J70:K70"/>
    <mergeCell ref="C71:I71"/>
    <mergeCell ref="J71:K71"/>
    <mergeCell ref="L71:M71"/>
    <mergeCell ref="N71:O71"/>
    <mergeCell ref="N72:O72"/>
    <mergeCell ref="A69:A71"/>
    <mergeCell ref="J66:K66"/>
    <mergeCell ref="L66:M66"/>
    <mergeCell ref="P44:Q44"/>
    <mergeCell ref="R44:S44"/>
    <mergeCell ref="P52:Q52"/>
    <mergeCell ref="P53:Q53"/>
    <mergeCell ref="P54:Q54"/>
    <mergeCell ref="P55:Q55"/>
    <mergeCell ref="R52:S52"/>
    <mergeCell ref="R53:S53"/>
    <mergeCell ref="R54:S54"/>
    <mergeCell ref="R55:S55"/>
    <mergeCell ref="N66:O66"/>
    <mergeCell ref="N53:O53"/>
    <mergeCell ref="N52:O52"/>
    <mergeCell ref="N55:O55"/>
    <mergeCell ref="N54:O54"/>
    <mergeCell ref="N48:O48"/>
    <mergeCell ref="J63:K63"/>
    <mergeCell ref="N65:O65"/>
    <mergeCell ref="N69:O69"/>
    <mergeCell ref="N70:O70"/>
    <mergeCell ref="L70:M70"/>
    <mergeCell ref="P25:Q25"/>
    <mergeCell ref="P26:Q26"/>
    <mergeCell ref="P27:Q27"/>
    <mergeCell ref="P28:Q28"/>
    <mergeCell ref="P29:Q29"/>
    <mergeCell ref="P30:Q30"/>
    <mergeCell ref="P31:Q31"/>
    <mergeCell ref="R25:S25"/>
    <mergeCell ref="R26:S26"/>
    <mergeCell ref="R27:S27"/>
    <mergeCell ref="R28:S28"/>
    <mergeCell ref="R29:S29"/>
    <mergeCell ref="R30:S30"/>
    <mergeCell ref="R31:S31"/>
    <mergeCell ref="N25:O25"/>
    <mergeCell ref="N26:O26"/>
    <mergeCell ref="J29:K29"/>
    <mergeCell ref="J30:K30"/>
    <mergeCell ref="J25:K25"/>
    <mergeCell ref="J26:K26"/>
    <mergeCell ref="L25:M25"/>
    <mergeCell ref="L26:M26"/>
    <mergeCell ref="J82:K82"/>
    <mergeCell ref="N33:O33"/>
    <mergeCell ref="L33:M33"/>
    <mergeCell ref="L31:M31"/>
    <mergeCell ref="N31:O31"/>
    <mergeCell ref="N27:O27"/>
    <mergeCell ref="N28:O28"/>
    <mergeCell ref="N29:O29"/>
    <mergeCell ref="N30:O30"/>
    <mergeCell ref="L27:M27"/>
    <mergeCell ref="J37:K37"/>
    <mergeCell ref="L37:M37"/>
    <mergeCell ref="N37:O37"/>
    <mergeCell ref="L28:M28"/>
    <mergeCell ref="L29:M29"/>
    <mergeCell ref="L30:M30"/>
    <mergeCell ref="J83:K83"/>
    <mergeCell ref="J85:K85"/>
    <mergeCell ref="L83:M83"/>
    <mergeCell ref="L82:M82"/>
    <mergeCell ref="L85:M85"/>
    <mergeCell ref="N82:O82"/>
    <mergeCell ref="N83:O83"/>
    <mergeCell ref="N85:O85"/>
    <mergeCell ref="J39:K39"/>
    <mergeCell ref="L39:M39"/>
    <mergeCell ref="N39:O39"/>
    <mergeCell ref="J69:K69"/>
    <mergeCell ref="L69:M69"/>
    <mergeCell ref="L54:M54"/>
    <mergeCell ref="L55:M55"/>
    <mergeCell ref="J52:K52"/>
    <mergeCell ref="J53:K53"/>
    <mergeCell ref="J54:K54"/>
    <mergeCell ref="N64:O64"/>
    <mergeCell ref="J59:K59"/>
    <mergeCell ref="J60:K60"/>
    <mergeCell ref="L59:M59"/>
    <mergeCell ref="L60:M60"/>
    <mergeCell ref="J56:K56"/>
    <mergeCell ref="J31:K31"/>
    <mergeCell ref="J27:K27"/>
    <mergeCell ref="J28:K28"/>
    <mergeCell ref="P33:Q33"/>
    <mergeCell ref="P34:Q34"/>
    <mergeCell ref="P35:Q35"/>
    <mergeCell ref="P36:Q36"/>
    <mergeCell ref="P38:Q38"/>
    <mergeCell ref="P39:Q39"/>
    <mergeCell ref="J33:K33"/>
    <mergeCell ref="R33:S33"/>
    <mergeCell ref="R34:S34"/>
    <mergeCell ref="R35:S35"/>
    <mergeCell ref="R36:S36"/>
    <mergeCell ref="R38:S38"/>
    <mergeCell ref="R39:S39"/>
    <mergeCell ref="P37:Q37"/>
    <mergeCell ref="R37:S37"/>
    <mergeCell ref="P42:Q42"/>
    <mergeCell ref="R42:S42"/>
    <mergeCell ref="R43:S43"/>
    <mergeCell ref="P47:Q47"/>
    <mergeCell ref="P48:Q48"/>
    <mergeCell ref="R47:S47"/>
    <mergeCell ref="R48:S48"/>
    <mergeCell ref="P49:Q49"/>
    <mergeCell ref="R49:S49"/>
    <mergeCell ref="N63:O63"/>
    <mergeCell ref="N61:O61"/>
    <mergeCell ref="N62:O62"/>
    <mergeCell ref="N59:O59"/>
    <mergeCell ref="N60:O60"/>
    <mergeCell ref="P56:Q56"/>
    <mergeCell ref="R56:S56"/>
    <mergeCell ref="J44:K44"/>
    <mergeCell ref="L44:M44"/>
    <mergeCell ref="N44:O44"/>
    <mergeCell ref="J47:K47"/>
    <mergeCell ref="L47:M47"/>
    <mergeCell ref="N47:O47"/>
    <mergeCell ref="L52:M52"/>
    <mergeCell ref="L53:M53"/>
    <mergeCell ref="P43:Q43"/>
    <mergeCell ref="J75:K75"/>
    <mergeCell ref="L75:M75"/>
    <mergeCell ref="L48:M48"/>
    <mergeCell ref="J65:K65"/>
    <mergeCell ref="L65:M65"/>
    <mergeCell ref="J78:K78"/>
    <mergeCell ref="L78:M78"/>
    <mergeCell ref="J73:K73"/>
    <mergeCell ref="L73:M73"/>
    <mergeCell ref="J48:K48"/>
    <mergeCell ref="J72:K72"/>
    <mergeCell ref="L72:M72"/>
    <mergeCell ref="J49:K49"/>
    <mergeCell ref="L49:M49"/>
    <mergeCell ref="J61:K61"/>
    <mergeCell ref="J64:K64"/>
    <mergeCell ref="J62:K62"/>
    <mergeCell ref="L56:M56"/>
    <mergeCell ref="L61:M61"/>
    <mergeCell ref="L64:M64"/>
    <mergeCell ref="L62:M62"/>
    <mergeCell ref="L63:M63"/>
    <mergeCell ref="J76:K76"/>
    <mergeCell ref="L76:M76"/>
    <mergeCell ref="N42:O42"/>
    <mergeCell ref="J43:K43"/>
    <mergeCell ref="L43:M43"/>
    <mergeCell ref="N43:O43"/>
    <mergeCell ref="N34:O34"/>
    <mergeCell ref="L42:M42"/>
    <mergeCell ref="A72:A74"/>
    <mergeCell ref="C72:I72"/>
    <mergeCell ref="C73:I73"/>
    <mergeCell ref="J42:K42"/>
    <mergeCell ref="N35:O35"/>
    <mergeCell ref="N36:O36"/>
    <mergeCell ref="J38:K38"/>
    <mergeCell ref="L38:M38"/>
    <mergeCell ref="N38:O38"/>
    <mergeCell ref="J34:K34"/>
    <mergeCell ref="J35:K35"/>
    <mergeCell ref="J36:K36"/>
    <mergeCell ref="L34:M34"/>
    <mergeCell ref="L35:M35"/>
    <mergeCell ref="L36:M36"/>
    <mergeCell ref="J55:K55"/>
    <mergeCell ref="N56:O56"/>
    <mergeCell ref="N49:O49"/>
  </mergeCells>
  <conditionalFormatting sqref="D9:H14">
    <cfRule type="expression" dxfId="7" priority="1" stopIfTrue="1">
      <formula>$C9="hourly"</formula>
    </cfRule>
  </conditionalFormatting>
  <conditionalFormatting sqref="D17:H20">
    <cfRule type="expression" dxfId="6" priority="12" stopIfTrue="1">
      <formula>$C17="hourly"</formula>
    </cfRule>
  </conditionalFormatting>
  <conditionalFormatting sqref="D64:H65">
    <cfRule type="expression" dxfId="5" priority="2" stopIfTrue="1">
      <formula>$C64="hourly"</formula>
    </cfRule>
  </conditionalFormatting>
  <conditionalFormatting sqref="I25:I30">
    <cfRule type="expression" dxfId="4" priority="23" stopIfTrue="1">
      <formula>$C25="grad"</formula>
    </cfRule>
    <cfRule type="expression" dxfId="3" priority="24">
      <formula>$C25&lt;&gt;"grad"</formula>
    </cfRule>
  </conditionalFormatting>
  <conditionalFormatting sqref="I33:I36">
    <cfRule type="expression" dxfId="2" priority="15" stopIfTrue="1">
      <formula>$C33="grad"</formula>
    </cfRule>
    <cfRule type="expression" dxfId="1" priority="16">
      <formula>$C33&lt;&gt;"grad"</formula>
    </cfRule>
  </conditionalFormatting>
  <hyperlinks>
    <hyperlink ref="H83" r:id="rId1" xr:uid="{00000000-0004-0000-0000-000000000000}"/>
    <hyperlink ref="C24" r:id="rId2" xr:uid="{00000000-0004-0000-0000-000001000000}"/>
  </hyperlinks>
  <pageMargins left="0.7" right="0.7" top="0.75" bottom="0.75" header="0.3" footer="0.3"/>
  <pageSetup scale="48" orientation="portrait" r:id="rId3"/>
  <ignoredErrors>
    <ignoredError sqref="V9:V14 V17:V20 A25:A26 A27:A30 B25:B30 A33 A34:A36 B33:B36" unlockedFormula="1"/>
  </ignoredErrors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'Additional Calculations'!$A$2:$E$2</xm:f>
          </x14:formula1>
          <xm:sqref>C9:C14 C17:C20</xm:sqref>
        </x14:dataValidation>
        <x14:dataValidation type="list" allowBlank="1" showInputMessage="1" showErrorMessage="1" xr:uid="{00000000-0002-0000-0000-000001000000}">
          <x14:formula1>
            <xm:f>'Additional Calculations'!#REF!</xm:f>
          </x14:formula1>
          <xm:sqref>C32</xm:sqref>
        </x14:dataValidation>
        <x14:dataValidation type="list" allowBlank="1" showInputMessage="1" showErrorMessage="1" xr:uid="{00000000-0002-0000-0000-000002000000}">
          <x14:formula1>
            <xm:f>'Additional Calculations'!$L$2:$L$11</xm:f>
          </x14:formula1>
          <xm:sqref>C25:C30 C33:C36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topLeftCell="A4" zoomScaleNormal="100" workbookViewId="0">
      <selection activeCell="O21" sqref="O21"/>
    </sheetView>
  </sheetViews>
  <sheetFormatPr defaultRowHeight="12.75"/>
  <cols>
    <col min="1" max="1" width="16.85546875" customWidth="1"/>
    <col min="2" max="2" width="10.140625" customWidth="1"/>
    <col min="3" max="3" width="10.5703125" bestFit="1" customWidth="1"/>
    <col min="4" max="4" width="12.42578125" bestFit="1" customWidth="1"/>
    <col min="5" max="5" width="10.42578125" bestFit="1" customWidth="1"/>
    <col min="6" max="6" width="12" bestFit="1" customWidth="1"/>
    <col min="8" max="8" width="10.28515625" bestFit="1" customWidth="1"/>
    <col min="9" max="9" width="14.85546875" bestFit="1" customWidth="1"/>
    <col min="11" max="11" width="9.5703125" customWidth="1"/>
    <col min="12" max="12" width="15.28515625" hidden="1" customWidth="1"/>
    <col min="13" max="13" width="10.42578125" hidden="1" customWidth="1"/>
    <col min="14" max="14" width="9.140625" customWidth="1"/>
  </cols>
  <sheetData>
    <row r="1" spans="1:14" ht="21" hidden="1" customHeight="1">
      <c r="A1" s="482" t="s">
        <v>74</v>
      </c>
      <c r="B1" s="482"/>
      <c r="C1" s="482"/>
      <c r="D1" s="482"/>
      <c r="E1" s="482"/>
      <c r="L1" s="84" t="s">
        <v>75</v>
      </c>
      <c r="M1" s="85"/>
      <c r="N1" s="405"/>
    </row>
    <row r="2" spans="1:14" ht="21" hidden="1" customHeight="1">
      <c r="A2" s="30" t="s">
        <v>76</v>
      </c>
      <c r="B2" s="30" t="s">
        <v>77</v>
      </c>
      <c r="C2" s="30" t="s">
        <v>78</v>
      </c>
      <c r="D2" s="30" t="s">
        <v>79</v>
      </c>
      <c r="E2" s="30" t="s">
        <v>80</v>
      </c>
      <c r="L2" s="80" t="s">
        <v>81</v>
      </c>
      <c r="M2" s="81">
        <v>0.34949999999999998</v>
      </c>
      <c r="N2" s="81"/>
    </row>
    <row r="3" spans="1:14" s="1" customFormat="1" ht="25.5" hidden="1" customHeight="1">
      <c r="A3" s="55"/>
      <c r="B3" s="55"/>
      <c r="C3" s="55"/>
      <c r="D3" s="55"/>
      <c r="E3" s="55"/>
      <c r="F3" s="55"/>
      <c r="G3" s="55"/>
      <c r="H3" s="108"/>
      <c r="I3" s="109"/>
      <c r="L3" s="80" t="s">
        <v>78</v>
      </c>
      <c r="M3" s="81">
        <v>0.26450000000000001</v>
      </c>
      <c r="N3" s="81"/>
    </row>
    <row r="4" spans="1:14" s="1" customFormat="1">
      <c r="A4" s="475" t="s">
        <v>82</v>
      </c>
      <c r="B4" s="476"/>
      <c r="C4" s="476"/>
      <c r="D4" s="477"/>
      <c r="E4" s="55"/>
      <c r="L4" s="80" t="s">
        <v>83</v>
      </c>
      <c r="M4" s="81">
        <v>0.36420000000000002</v>
      </c>
      <c r="N4" s="81"/>
    </row>
    <row r="5" spans="1:14" s="1" customFormat="1">
      <c r="A5" s="483" t="s">
        <v>84</v>
      </c>
      <c r="B5" s="484"/>
      <c r="C5" s="57">
        <v>0.03</v>
      </c>
      <c r="D5" s="58" t="s">
        <v>85</v>
      </c>
      <c r="E5" s="55"/>
      <c r="L5" s="80" t="s">
        <v>86</v>
      </c>
      <c r="M5" s="81">
        <v>0.38879999999999998</v>
      </c>
      <c r="N5" s="81"/>
    </row>
    <row r="6" spans="1:14" s="1" customFormat="1">
      <c r="A6" s="485" t="s">
        <v>87</v>
      </c>
      <c r="B6" s="486"/>
      <c r="C6" s="59">
        <v>45108</v>
      </c>
      <c r="D6" s="60" t="s">
        <v>88</v>
      </c>
      <c r="E6" s="55"/>
      <c r="L6" s="80" t="s">
        <v>89</v>
      </c>
      <c r="M6" s="81">
        <v>0.1212</v>
      </c>
      <c r="N6" s="81"/>
    </row>
    <row r="7" spans="1:14" s="1" customFormat="1">
      <c r="A7" s="485" t="s">
        <v>90</v>
      </c>
      <c r="B7" s="486"/>
      <c r="C7" s="61">
        <v>200000</v>
      </c>
      <c r="D7" s="60" t="s">
        <v>91</v>
      </c>
      <c r="E7" s="55"/>
      <c r="L7" s="80" t="s">
        <v>92</v>
      </c>
      <c r="M7" s="81">
        <v>6.7500000000000004E-2</v>
      </c>
      <c r="N7" s="81"/>
    </row>
    <row r="8" spans="1:14" s="1" customFormat="1">
      <c r="A8" s="485" t="s">
        <v>93</v>
      </c>
      <c r="B8" s="486"/>
      <c r="C8" s="59">
        <v>45292</v>
      </c>
      <c r="D8" s="60" t="s">
        <v>88</v>
      </c>
      <c r="E8" s="134" t="str">
        <f>IF(C8&lt;C6,"ERROR - Proposal/Salary Start Date must be after Current FY Start Date","")</f>
        <v/>
      </c>
      <c r="L8" s="80" t="s">
        <v>79</v>
      </c>
      <c r="M8" s="83">
        <v>4625</v>
      </c>
      <c r="N8" s="83"/>
    </row>
    <row r="9" spans="1:14" s="1" customFormat="1">
      <c r="A9" s="489" t="s">
        <v>94</v>
      </c>
      <c r="B9" s="490"/>
      <c r="C9" s="136">
        <f>IF(MOD(DATEDIF(C6,C8,"M"),12 )=0,C7*(1+C5)^(ROUNDDOWN(DATEDIF(C6,C8,"M")/12,0)), (C7*(1+C5)^(ROUNDDOWN(DATEDIF(C6,C8,"M")/12,0))*(MOD(DATEDIF(C8,DATE(YEAR(C8)+1,MONTH(C6),1),"M"),12)/12))+(C7*(1+C5)^((ROUNDDOWN(DATEDIF(C6,C8,"M")/12,0))+1)*((12-(MOD(DATEDIF(C8,DATE(YEAR(C8)+1,MONTH(C6),1),"M"),12)))/12)))</f>
        <v>203000</v>
      </c>
      <c r="D9" s="137" t="s">
        <v>91</v>
      </c>
      <c r="E9" s="55"/>
      <c r="L9" s="80" t="s">
        <v>95</v>
      </c>
      <c r="M9" s="81">
        <v>0.182</v>
      </c>
      <c r="N9" s="81"/>
    </row>
    <row r="10" spans="1:14" s="1" customFormat="1">
      <c r="A10" s="55"/>
      <c r="B10" s="55"/>
      <c r="C10" s="55"/>
      <c r="D10" s="55"/>
      <c r="E10" s="55"/>
      <c r="F10" s="55"/>
      <c r="G10" s="55"/>
      <c r="H10" s="39"/>
      <c r="I10" s="56"/>
      <c r="L10" s="80" t="s">
        <v>96</v>
      </c>
      <c r="M10" s="81">
        <v>6.7500000000000004E-2</v>
      </c>
      <c r="N10" s="81"/>
    </row>
    <row r="11" spans="1:14" s="1" customFormat="1">
      <c r="L11" s="80" t="s">
        <v>97</v>
      </c>
      <c r="M11" s="82">
        <v>0</v>
      </c>
      <c r="N11" s="82"/>
    </row>
    <row r="12" spans="1:14" s="1" customFormat="1">
      <c r="A12" s="475" t="s">
        <v>98</v>
      </c>
      <c r="B12" s="476"/>
      <c r="C12" s="476"/>
      <c r="D12" s="476"/>
      <c r="E12" s="476"/>
      <c r="F12" s="477"/>
      <c r="H12" s="62" t="s">
        <v>11</v>
      </c>
      <c r="I12" s="63" t="s">
        <v>99</v>
      </c>
    </row>
    <row r="13" spans="1:14" s="1" customFormat="1">
      <c r="A13" s="21"/>
      <c r="B13" s="19"/>
      <c r="C13" s="19"/>
      <c r="D13" s="24" t="s">
        <v>100</v>
      </c>
      <c r="E13" s="31">
        <v>225700</v>
      </c>
      <c r="F13" s="20"/>
      <c r="H13" s="64" t="s">
        <v>101</v>
      </c>
      <c r="I13" s="65">
        <f>E13</f>
        <v>225700</v>
      </c>
      <c r="K13" s="40"/>
    </row>
    <row r="14" spans="1:14" s="1" customFormat="1">
      <c r="A14" s="22"/>
      <c r="C14" s="2" t="s">
        <v>102</v>
      </c>
      <c r="D14" s="29" t="s">
        <v>103</v>
      </c>
      <c r="E14" s="2" t="s">
        <v>104</v>
      </c>
      <c r="F14" s="23" t="s">
        <v>105</v>
      </c>
      <c r="H14" s="66" t="s">
        <v>106</v>
      </c>
      <c r="I14" s="67">
        <f>I13/12*9</f>
        <v>169275</v>
      </c>
      <c r="K14" s="40"/>
    </row>
    <row r="15" spans="1:14" s="1" customFormat="1">
      <c r="A15" s="88" t="s">
        <v>107</v>
      </c>
      <c r="B15" s="26">
        <v>60000</v>
      </c>
      <c r="C15" s="25">
        <f>B15/B17</f>
        <v>0.23076923076923078</v>
      </c>
      <c r="D15" s="27">
        <f>ROUND(C15*E13,0)</f>
        <v>52085</v>
      </c>
      <c r="E15" s="25">
        <v>0.1</v>
      </c>
      <c r="F15" s="28">
        <f>D15*E15</f>
        <v>5208.5</v>
      </c>
      <c r="H15" s="68" t="s">
        <v>108</v>
      </c>
      <c r="I15" s="69">
        <f>I13/12*3</f>
        <v>56425</v>
      </c>
      <c r="K15" s="40"/>
    </row>
    <row r="16" spans="1:14" s="1" customFormat="1">
      <c r="A16" s="88" t="s">
        <v>109</v>
      </c>
      <c r="B16" s="26">
        <v>200000</v>
      </c>
      <c r="C16" s="25">
        <f>B16/B17</f>
        <v>0.76923076923076927</v>
      </c>
      <c r="D16" s="27">
        <f>ROUND(E13*C16,0)</f>
        <v>173615</v>
      </c>
      <c r="E16" s="25">
        <v>0.1</v>
      </c>
      <c r="F16" s="28">
        <f>D16*E16</f>
        <v>17361.5</v>
      </c>
    </row>
    <row r="17" spans="1:6" s="1" customFormat="1">
      <c r="A17" s="138" t="s">
        <v>110</v>
      </c>
      <c r="B17" s="139">
        <f>SUM(B15:B16)</f>
        <v>260000</v>
      </c>
      <c r="C17" s="140"/>
      <c r="D17" s="139">
        <f>SUM(D15:D16)</f>
        <v>225700</v>
      </c>
      <c r="E17" s="140"/>
      <c r="F17" s="141"/>
    </row>
    <row r="18" spans="1:6" s="1" customFormat="1"/>
    <row r="19" spans="1:6" s="1" customFormat="1"/>
    <row r="20" spans="1:6" s="1" customFormat="1">
      <c r="A20" s="475" t="s">
        <v>111</v>
      </c>
      <c r="B20" s="476"/>
      <c r="C20" s="476"/>
      <c r="D20" s="476"/>
      <c r="E20" s="477"/>
    </row>
    <row r="21" spans="1:6" s="1" customFormat="1">
      <c r="A21" s="491"/>
      <c r="B21" s="492"/>
      <c r="C21" s="89" t="s">
        <v>32</v>
      </c>
      <c r="D21" s="89" t="s">
        <v>112</v>
      </c>
      <c r="E21" s="90" t="s">
        <v>19</v>
      </c>
    </row>
    <row r="22" spans="1:6" s="1" customFormat="1">
      <c r="A22" s="487" t="s">
        <v>113</v>
      </c>
      <c r="B22" s="488"/>
      <c r="C22" s="70">
        <v>399.375</v>
      </c>
      <c r="D22" s="71">
        <v>4</v>
      </c>
      <c r="E22" s="72">
        <f t="shared" ref="E22:E29" si="0">C22*D22</f>
        <v>1597.5</v>
      </c>
    </row>
    <row r="23" spans="1:6" s="1" customFormat="1">
      <c r="A23" s="478" t="s">
        <v>114</v>
      </c>
      <c r="B23" s="479"/>
      <c r="C23" s="73">
        <v>57</v>
      </c>
      <c r="D23" s="74">
        <v>2</v>
      </c>
      <c r="E23" s="75">
        <f t="shared" si="0"/>
        <v>114</v>
      </c>
    </row>
    <row r="24" spans="1:6" s="1" customFormat="1">
      <c r="A24" s="478" t="s">
        <v>115</v>
      </c>
      <c r="B24" s="479"/>
      <c r="C24" s="73">
        <v>76</v>
      </c>
      <c r="D24" s="74">
        <v>3</v>
      </c>
      <c r="E24" s="75">
        <f t="shared" si="0"/>
        <v>228</v>
      </c>
    </row>
    <row r="25" spans="1:6" s="1" customFormat="1">
      <c r="A25" s="478" t="s">
        <v>116</v>
      </c>
      <c r="B25" s="479"/>
      <c r="C25" s="135">
        <v>0.625</v>
      </c>
      <c r="D25" s="74">
        <f>13.85*2</f>
        <v>27.7</v>
      </c>
      <c r="E25" s="75">
        <f t="shared" si="0"/>
        <v>17.3125</v>
      </c>
    </row>
    <row r="26" spans="1:6" s="1" customFormat="1">
      <c r="A26" s="478" t="s">
        <v>117</v>
      </c>
      <c r="B26" s="479"/>
      <c r="C26" s="73">
        <v>500</v>
      </c>
      <c r="D26" s="74">
        <v>1</v>
      </c>
      <c r="E26" s="75">
        <f t="shared" si="0"/>
        <v>500</v>
      </c>
    </row>
    <row r="27" spans="1:6" s="1" customFormat="1">
      <c r="A27" s="478" t="s">
        <v>118</v>
      </c>
      <c r="B27" s="479"/>
      <c r="C27" s="73">
        <v>1040</v>
      </c>
      <c r="D27" s="74">
        <v>1</v>
      </c>
      <c r="E27" s="75">
        <f t="shared" si="0"/>
        <v>1040</v>
      </c>
    </row>
    <row r="28" spans="1:6" s="1" customFormat="1">
      <c r="A28" s="478" t="s">
        <v>119</v>
      </c>
      <c r="B28" s="479"/>
      <c r="C28" s="73">
        <v>9</v>
      </c>
      <c r="D28" s="74">
        <v>5</v>
      </c>
      <c r="E28" s="75">
        <f t="shared" si="0"/>
        <v>45</v>
      </c>
    </row>
    <row r="29" spans="1:6" s="1" customFormat="1">
      <c r="A29" s="480" t="s">
        <v>120</v>
      </c>
      <c r="B29" s="481"/>
      <c r="C29" s="76">
        <v>30</v>
      </c>
      <c r="D29" s="77">
        <v>4</v>
      </c>
      <c r="E29" s="78">
        <f t="shared" si="0"/>
        <v>120</v>
      </c>
    </row>
    <row r="30" spans="1:6" s="1" customFormat="1" ht="15">
      <c r="A30" s="142"/>
      <c r="B30" s="142"/>
      <c r="C30" s="140"/>
      <c r="D30" s="143" t="s">
        <v>19</v>
      </c>
      <c r="E30" s="144">
        <f>ROUNDUP(SUM(E22:E29),0)</f>
        <v>3662</v>
      </c>
    </row>
    <row r="31" spans="1:6" s="1" customFormat="1"/>
    <row r="32" spans="1:6" s="1" customFormat="1"/>
    <row r="33" spans="1:7" s="1" customFormat="1">
      <c r="A33" s="475" t="s">
        <v>121</v>
      </c>
      <c r="B33" s="476"/>
      <c r="C33" s="477"/>
      <c r="E33" s="475" t="s">
        <v>122</v>
      </c>
      <c r="F33" s="476"/>
      <c r="G33" s="18"/>
    </row>
    <row r="34" spans="1:7" s="1" customFormat="1">
      <c r="A34" s="79" t="s">
        <v>123</v>
      </c>
      <c r="B34" s="99" t="s">
        <v>22</v>
      </c>
      <c r="C34" s="100" t="s">
        <v>124</v>
      </c>
      <c r="E34" s="91" t="s">
        <v>22</v>
      </c>
      <c r="F34" s="98" t="s">
        <v>124</v>
      </c>
    </row>
    <row r="35" spans="1:7" s="1" customFormat="1">
      <c r="A35" s="105">
        <v>1</v>
      </c>
      <c r="B35" s="103">
        <f>C35*3</f>
        <v>0.23076923076923078</v>
      </c>
      <c r="C35" s="101">
        <f>A35/13</f>
        <v>7.6923076923076927E-2</v>
      </c>
      <c r="E35" s="92">
        <v>1</v>
      </c>
      <c r="F35" s="93">
        <f>E35/9</f>
        <v>0.1111111111111111</v>
      </c>
    </row>
    <row r="36" spans="1:7" s="1" customFormat="1">
      <c r="A36" s="105">
        <v>2</v>
      </c>
      <c r="B36" s="103">
        <f>C36*3</f>
        <v>0.46153846153846156</v>
      </c>
      <c r="C36" s="101">
        <f>A36/13</f>
        <v>0.15384615384615385</v>
      </c>
      <c r="E36" s="94">
        <v>2</v>
      </c>
      <c r="F36" s="95">
        <f t="shared" ref="F36:F43" si="1">E36/9</f>
        <v>0.22222222222222221</v>
      </c>
    </row>
    <row r="37" spans="1:7" s="1" customFormat="1">
      <c r="A37" s="105">
        <v>3</v>
      </c>
      <c r="B37" s="103">
        <f>C37*3</f>
        <v>0.69230769230769229</v>
      </c>
      <c r="C37" s="101">
        <f>A37/13</f>
        <v>0.23076923076923078</v>
      </c>
      <c r="E37" s="94">
        <v>3</v>
      </c>
      <c r="F37" s="95">
        <f t="shared" si="1"/>
        <v>0.33333333333333331</v>
      </c>
    </row>
    <row r="38" spans="1:7" s="1" customFormat="1">
      <c r="A38" s="105">
        <v>4</v>
      </c>
      <c r="B38" s="103">
        <f>C38*3</f>
        <v>0.92307692307692313</v>
      </c>
      <c r="C38" s="101">
        <f>A38/13</f>
        <v>0.30769230769230771</v>
      </c>
      <c r="E38" s="94">
        <v>4</v>
      </c>
      <c r="F38" s="95">
        <f t="shared" si="1"/>
        <v>0.44444444444444442</v>
      </c>
    </row>
    <row r="39" spans="1:7" s="1" customFormat="1">
      <c r="A39" s="106">
        <f>C39*13</f>
        <v>4.333333333333333</v>
      </c>
      <c r="B39" s="103">
        <v>1</v>
      </c>
      <c r="C39" s="101">
        <f>1/3</f>
        <v>0.33333333333333331</v>
      </c>
      <c r="E39" s="94">
        <v>5</v>
      </c>
      <c r="F39" s="95">
        <f t="shared" si="1"/>
        <v>0.55555555555555558</v>
      </c>
    </row>
    <row r="40" spans="1:7" s="1" customFormat="1">
      <c r="A40" s="105">
        <v>5</v>
      </c>
      <c r="B40" s="103">
        <f>C40*3</f>
        <v>1.153846153846154</v>
      </c>
      <c r="C40" s="101">
        <f>A40/13</f>
        <v>0.38461538461538464</v>
      </c>
      <c r="E40" s="94">
        <v>6</v>
      </c>
      <c r="F40" s="95">
        <f t="shared" si="1"/>
        <v>0.66666666666666663</v>
      </c>
    </row>
    <row r="41" spans="1:7" s="1" customFormat="1">
      <c r="A41" s="105">
        <v>6</v>
      </c>
      <c r="B41" s="103">
        <f>C41*3</f>
        <v>1.3846153846153846</v>
      </c>
      <c r="C41" s="101">
        <f>A41/13</f>
        <v>0.46153846153846156</v>
      </c>
      <c r="E41" s="94">
        <v>7</v>
      </c>
      <c r="F41" s="95">
        <f t="shared" si="1"/>
        <v>0.77777777777777779</v>
      </c>
    </row>
    <row r="42" spans="1:7" s="1" customFormat="1">
      <c r="A42" s="105">
        <v>7</v>
      </c>
      <c r="B42" s="103">
        <f>C42*3</f>
        <v>1.6153846153846154</v>
      </c>
      <c r="C42" s="101">
        <f>A42/13</f>
        <v>0.53846153846153844</v>
      </c>
      <c r="E42" s="94">
        <v>8</v>
      </c>
      <c r="F42" s="95">
        <f t="shared" si="1"/>
        <v>0.88888888888888884</v>
      </c>
    </row>
    <row r="43" spans="1:7" s="1" customFormat="1">
      <c r="A43" s="105">
        <v>8</v>
      </c>
      <c r="B43" s="103">
        <f>C43*3</f>
        <v>1.8461538461538463</v>
      </c>
      <c r="C43" s="101">
        <f>A43/13</f>
        <v>0.61538461538461542</v>
      </c>
      <c r="E43" s="96">
        <v>9</v>
      </c>
      <c r="F43" s="97">
        <f t="shared" si="1"/>
        <v>1</v>
      </c>
    </row>
    <row r="44" spans="1:7" s="1" customFormat="1">
      <c r="A44" s="106">
        <f>C44*13</f>
        <v>8.6666666666666661</v>
      </c>
      <c r="B44" s="103">
        <v>2</v>
      </c>
      <c r="C44" s="101">
        <f>2/3</f>
        <v>0.66666666666666663</v>
      </c>
    </row>
    <row r="45" spans="1:7" s="1" customFormat="1">
      <c r="A45" s="105">
        <v>9</v>
      </c>
      <c r="B45" s="103">
        <f>C45*3</f>
        <v>2.0769230769230766</v>
      </c>
      <c r="C45" s="101">
        <f>A45/13</f>
        <v>0.69230769230769229</v>
      </c>
    </row>
    <row r="46" spans="1:7" s="1" customFormat="1">
      <c r="A46" s="105">
        <v>10</v>
      </c>
      <c r="B46" s="103">
        <f>C46*3</f>
        <v>2.3076923076923079</v>
      </c>
      <c r="C46" s="101">
        <f>A46/13</f>
        <v>0.76923076923076927</v>
      </c>
    </row>
    <row r="47" spans="1:7" s="1" customFormat="1">
      <c r="A47" s="105">
        <v>11</v>
      </c>
      <c r="B47" s="103">
        <f>C47*3</f>
        <v>2.5384615384615383</v>
      </c>
      <c r="C47" s="101">
        <f>A47/13</f>
        <v>0.84615384615384615</v>
      </c>
    </row>
    <row r="48" spans="1:7" s="1" customFormat="1">
      <c r="A48" s="105">
        <v>12</v>
      </c>
      <c r="B48" s="103">
        <f>C48*3</f>
        <v>2.7692307692307692</v>
      </c>
      <c r="C48" s="101">
        <f>A48/13</f>
        <v>0.92307692307692313</v>
      </c>
    </row>
    <row r="49" spans="1:3" s="1" customFormat="1">
      <c r="A49" s="107">
        <v>13</v>
      </c>
      <c r="B49" s="104">
        <f>C49*3</f>
        <v>3</v>
      </c>
      <c r="C49" s="102">
        <f>A49/13</f>
        <v>1</v>
      </c>
    </row>
    <row r="50" spans="1:3" s="1" customFormat="1"/>
    <row r="51" spans="1:3" s="1" customFormat="1"/>
    <row r="52" spans="1:3" s="1" customFormat="1"/>
    <row r="53" spans="1:3" s="1" customFormat="1"/>
  </sheetData>
  <mergeCells count="20">
    <mergeCell ref="A22:B22"/>
    <mergeCell ref="A23:B23"/>
    <mergeCell ref="A24:B24"/>
    <mergeCell ref="A25:B25"/>
    <mergeCell ref="A8:B8"/>
    <mergeCell ref="A9:B9"/>
    <mergeCell ref="A12:F12"/>
    <mergeCell ref="A20:E20"/>
    <mergeCell ref="A21:B21"/>
    <mergeCell ref="A1:E1"/>
    <mergeCell ref="A4:D4"/>
    <mergeCell ref="A5:B5"/>
    <mergeCell ref="A6:B6"/>
    <mergeCell ref="A7:B7"/>
    <mergeCell ref="A33:C33"/>
    <mergeCell ref="E33:F33"/>
    <mergeCell ref="A26:B26"/>
    <mergeCell ref="A27:B27"/>
    <mergeCell ref="A28:B28"/>
    <mergeCell ref="A29:B29"/>
  </mergeCells>
  <conditionalFormatting sqref="C9">
    <cfRule type="expression" dxfId="0" priority="1" stopIfTrue="1">
      <formula>C8&lt;C6</formula>
    </cfRule>
  </conditionalFormatting>
  <hyperlinks>
    <hyperlink ref="F14" r:id="rId1" display="Fringe Benefits" xr:uid="{00000000-0004-0000-0100-000000000000}"/>
    <hyperlink ref="F13" r:id="rId2" display="NIH Budget Instructions " xr:uid="{00000000-0004-0000-0100-000001000000}"/>
  </hyperlinks>
  <pageMargins left="0.7" right="0.7" top="0.75" bottom="0.75" header="0.3" footer="0.3"/>
  <pageSetup orientation="portrait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02C8263409A4E938CD84E0B150F02" ma:contentTypeVersion="14" ma:contentTypeDescription="Create a new document." ma:contentTypeScope="" ma:versionID="d90cae2ce8f6aab9bb44cb423cc68ac1">
  <xsd:schema xmlns:xsd="http://www.w3.org/2001/XMLSchema" xmlns:xs="http://www.w3.org/2001/XMLSchema" xmlns:p="http://schemas.microsoft.com/office/2006/metadata/properties" xmlns:ns2="872c53d0-f01d-4081-abac-03e7dffce874" xmlns:ns3="b1935050-f9fd-41c3-9ad3-ea0051941f40" targetNamespace="http://schemas.microsoft.com/office/2006/metadata/properties" ma:root="true" ma:fieldsID="eb96e6d86e0bb86e34206077ac154756" ns2:_="" ns3:_="">
    <xsd:import namespace="872c53d0-f01d-4081-abac-03e7dffce874"/>
    <xsd:import namespace="b1935050-f9fd-41c3-9ad3-ea0051941f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c53d0-f01d-4081-abac-03e7dffce8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a0e4722-1f89-4d94-aae2-73cdf119404a}" ma:internalName="TaxCatchAll" ma:showField="CatchAllData" ma:web="872c53d0-f01d-4081-abac-03e7dffce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35050-f9fd-41c3-9ad3-ea0051941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935050-f9fd-41c3-9ad3-ea0051941f40">
      <Terms xmlns="http://schemas.microsoft.com/office/infopath/2007/PartnerControls"/>
    </lcf76f155ced4ddcb4097134ff3c332f>
    <TaxCatchAll xmlns="872c53d0-f01d-4081-abac-03e7dffce874" xsi:nil="true"/>
  </documentManagement>
</p:properties>
</file>

<file path=customXml/itemProps1.xml><?xml version="1.0" encoding="utf-8"?>
<ds:datastoreItem xmlns:ds="http://schemas.openxmlformats.org/officeDocument/2006/customXml" ds:itemID="{A7B8D34A-2743-47BA-9B30-1543E794DCE5}"/>
</file>

<file path=customXml/itemProps2.xml><?xml version="1.0" encoding="utf-8"?>
<ds:datastoreItem xmlns:ds="http://schemas.openxmlformats.org/officeDocument/2006/customXml" ds:itemID="{47F3A985-0977-4BEE-9030-CDBE638B92D1}"/>
</file>

<file path=customXml/itemProps3.xml><?xml version="1.0" encoding="utf-8"?>
<ds:datastoreItem xmlns:ds="http://schemas.openxmlformats.org/officeDocument/2006/customXml" ds:itemID="{F08E5F33-8FE0-48D5-921B-96B54165B4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Indiana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srotz@iu.edu;amiyahir@iu.edu;kjnewsom@iu.edu</dc:creator>
  <cp:keywords/>
  <dc:description/>
  <cp:lastModifiedBy>O'Donnell, Stephen</cp:lastModifiedBy>
  <cp:revision/>
  <dcterms:created xsi:type="dcterms:W3CDTF">2019-05-08T18:57:56Z</dcterms:created>
  <dcterms:modified xsi:type="dcterms:W3CDTF">2025-07-21T15:28:56Z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0x01010020902C8263409A4E938CD84E0B150F02</vt:lpwstr>
  </property>
  <property fmtid="{D5CDD505-2E9C-101B-9397-08002B2CF9AE}" pid="3" name="MediaServiceImageTags">
    <vt:lpwstr/>
  </property>
</Properties>
</file>